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605" windowHeight="5205" tabRatio="866" firstSheet="1" activeTab="1"/>
  </bookViews>
  <sheets>
    <sheet name="設３ (枝打版)" sheetId="1" state="hidden" r:id="rId1"/>
    <sheet name="内訳書" sheetId="2" r:id="rId2"/>
    <sheet name="低限価格" sheetId="3" state="hidden" r:id="rId3"/>
    <sheet name="入札書受理袋" sheetId="4" state="hidden" r:id="rId4"/>
    <sheet name="落１" sheetId="5" state="hidden" r:id="rId5"/>
    <sheet name="落2-2" sheetId="6" state="hidden" r:id="rId6"/>
    <sheet name="契2" sheetId="7" state="hidden" r:id="rId7"/>
    <sheet name="変５" sheetId="8" state="hidden" r:id="rId8"/>
    <sheet name="変６" sheetId="9" state="hidden" r:id="rId9"/>
    <sheet name="変７" sheetId="10" state="hidden" r:id="rId10"/>
    <sheet name="変８" sheetId="11" state="hidden" r:id="rId11"/>
    <sheet name="変９" sheetId="12" state="hidden" r:id="rId12"/>
    <sheet name="変10" sheetId="13" state="hidden" r:id="rId13"/>
  </sheets>
  <externalReferences>
    <externalReference r:id="rId16"/>
  </externalReferences>
  <definedNames>
    <definedName name="_xlnm.Print_Area" localSheetId="6">'契2'!$A$1:$I$38</definedName>
    <definedName name="_xlnm.Print_Area" localSheetId="0">'設３ (枝打版)'!$A$1:$D$60</definedName>
    <definedName name="_xlnm.Print_Area" localSheetId="2">'低限価格'!$A$1:$M$73</definedName>
    <definedName name="_xlnm.Print_Area" localSheetId="1">'内訳書'!$A$1:$J$34</definedName>
    <definedName name="_xlnm.Print_Area" localSheetId="12">'変10'!$A$1:$F$47</definedName>
    <definedName name="_xlnm.Print_Area" localSheetId="7">'変５'!$A$1:$J$47</definedName>
    <definedName name="_xlnm.Print_Area" localSheetId="8">'変６'!$A$1:$H$54</definedName>
    <definedName name="_xlnm.Print_Area" localSheetId="9">'変７'!$A$1:$F$47</definedName>
    <definedName name="_xlnm.Print_Area" localSheetId="10">'変８'!$A$1:$J$47</definedName>
    <definedName name="_xlnm.Print_Area" localSheetId="11">'変９'!$A$1:$K$77</definedName>
    <definedName name="_xlnm.Print_Area" localSheetId="4">'落１'!$A$1:$P$54</definedName>
    <definedName name="仕様印刷">#REF!</definedName>
    <definedName name="設計印刷" localSheetId="0">#REF!</definedName>
    <definedName name="設計印刷" localSheetId="2">'[1]総括表入力'!#REF!</definedName>
    <definedName name="設計印刷">#REF!</definedName>
    <definedName name="節123" localSheetId="0">#REF!</definedName>
    <definedName name="節123" localSheetId="2">'[1]総括表入力'!#REF!</definedName>
    <definedName name="節123">#REF!</definedName>
  </definedNames>
  <calcPr fullCalcOnLoad="1" iterate="1" iterateCount="1" iterateDelta="0.001"/>
</workbook>
</file>

<file path=xl/comments1.xml><?xml version="1.0" encoding="utf-8"?>
<comments xmlns="http://schemas.openxmlformats.org/spreadsheetml/2006/main">
  <authors>
    <author>adviser Roukaku</author>
  </authors>
  <commentList>
    <comment ref="C37" authorId="0">
      <text>
        <r>
          <rPr>
            <b/>
            <sz val="9"/>
            <rFont val="ＭＳ Ｐゴシック"/>
            <family val="3"/>
          </rPr>
          <t>日付手入力</t>
        </r>
      </text>
    </comment>
  </commentList>
</comments>
</file>

<file path=xl/comments3.xml><?xml version="1.0" encoding="utf-8"?>
<comments xmlns="http://schemas.openxmlformats.org/spreadsheetml/2006/main">
  <authors>
    <author>Owner</author>
  </authors>
  <commentList>
    <comment ref="L47" authorId="0">
      <text>
        <r>
          <rPr>
            <b/>
            <sz val="9"/>
            <rFont val="ＭＳ Ｐゴシック"/>
            <family val="3"/>
          </rPr>
          <t>Owner:</t>
        </r>
        <r>
          <rPr>
            <sz val="9"/>
            <rFont val="ＭＳ Ｐゴシック"/>
            <family val="3"/>
          </rPr>
          <t xml:space="preserve">
H23.8改正</t>
        </r>
      </text>
    </comment>
  </commentList>
</comments>
</file>

<file path=xl/comments8.xml><?xml version="1.0" encoding="utf-8"?>
<comments xmlns="http://schemas.openxmlformats.org/spreadsheetml/2006/main">
  <authors>
    <author>農林公社</author>
  </authors>
  <commentList>
    <comment ref="C33" authorId="0">
      <text>
        <r>
          <rPr>
            <b/>
            <sz val="9"/>
            <rFont val="ＭＳ Ｐゴシック"/>
            <family val="3"/>
          </rPr>
          <t>手入力になっているので要注意！！</t>
        </r>
      </text>
    </comment>
    <comment ref="E33" authorId="0">
      <text>
        <r>
          <rPr>
            <b/>
            <sz val="9"/>
            <rFont val="ＭＳ Ｐゴシック"/>
            <family val="3"/>
          </rPr>
          <t>手入力になっているので要注意！！</t>
        </r>
      </text>
    </comment>
  </commentList>
</comments>
</file>

<file path=xl/sharedStrings.xml><?xml version="1.0" encoding="utf-8"?>
<sst xmlns="http://schemas.openxmlformats.org/spreadsheetml/2006/main" count="365" uniqueCount="303">
  <si>
    <t>第２ガイド</t>
  </si>
  <si>
    <t xml:space="preserve">分類 ・ </t>
  </si>
  <si>
    <t>フォルダー</t>
  </si>
  <si>
    <t>　</t>
  </si>
  <si>
    <t>保存年限</t>
  </si>
  <si>
    <t>保管上の取扱い</t>
  </si>
  <si>
    <t xml:space="preserve"> 1  ・　×　・　－</t>
  </si>
  <si>
    <t>　件　　名</t>
  </si>
  <si>
    <t>費目</t>
  </si>
  <si>
    <t>単価</t>
  </si>
  <si>
    <t>摘要</t>
  </si>
  <si>
    <t>印</t>
  </si>
  <si>
    <t>林小班</t>
  </si>
  <si>
    <t>記</t>
  </si>
  <si>
    <t>してよいか伺います。</t>
  </si>
  <si>
    <t>します。</t>
  </si>
  <si>
    <t>整理番号</t>
  </si>
  <si>
    <t>計</t>
  </si>
  <si>
    <t>消費税</t>
  </si>
  <si>
    <t>相当額</t>
  </si>
  <si>
    <t>平成</t>
  </si>
  <si>
    <t xml:space="preserve"> 平成</t>
  </si>
  <si>
    <t>浄 書</t>
  </si>
  <si>
    <t>照 合</t>
  </si>
  <si>
    <t>管理費等</t>
  </si>
  <si>
    <t>共  通  仮  設  費  明  細  表</t>
  </si>
  <si>
    <t>明細表番号</t>
  </si>
  <si>
    <t>労務者輸送費</t>
  </si>
  <si>
    <t>技術管理費</t>
  </si>
  <si>
    <t>数  量</t>
  </si>
  <si>
    <t>金  額</t>
  </si>
  <si>
    <t>準備費</t>
  </si>
  <si>
    <t>安全費</t>
  </si>
  <si>
    <t>営繕損料</t>
  </si>
  <si>
    <t>区　分</t>
  </si>
  <si>
    <t>金　額</t>
  </si>
  <si>
    <t>算　出　基　礎</t>
  </si>
  <si>
    <t>備  考</t>
  </si>
  <si>
    <t>職　名</t>
  </si>
  <si>
    <t>氏　　　名</t>
  </si>
  <si>
    <t>審査者</t>
  </si>
  <si>
    <t>設計者</t>
  </si>
  <si>
    <t>事業種</t>
  </si>
  <si>
    <t>こーど</t>
  </si>
  <si>
    <t>理事長</t>
  </si>
  <si>
    <t>埼玉県農林公社起案用紙（甲）</t>
  </si>
  <si>
    <t>共通仮設費明細のとおり</t>
  </si>
  <si>
    <t>起案理由</t>
  </si>
  <si>
    <t>記</t>
  </si>
  <si>
    <t>変　　　　更　　　　理　　　　由　　　　書</t>
  </si>
  <si>
    <t>変　更　理　由</t>
  </si>
  <si>
    <t>変　更　の　内　容</t>
  </si>
  <si>
    <t>金  額</t>
  </si>
  <si>
    <t>こーど</t>
  </si>
  <si>
    <t>共通</t>
  </si>
  <si>
    <t>仮設費</t>
  </si>
  <si>
    <t>現場</t>
  </si>
  <si>
    <t>実施</t>
  </si>
  <si>
    <t>(予定)額</t>
  </si>
  <si>
    <t>事業種各々の計は必ず"小計"で入力し、入力位置は、事業種の下へ</t>
  </si>
  <si>
    <t>事業種名の入力について、同一事業種が複数の市町村にある場合は、最上段の行だけに事業種名を入力する。</t>
  </si>
  <si>
    <t>森林局長</t>
  </si>
  <si>
    <t>１</t>
  </si>
  <si>
    <t>２</t>
  </si>
  <si>
    <t>３</t>
  </si>
  <si>
    <t xml:space="preserve"> 合議</t>
  </si>
  <si>
    <t>（施行上の取扱い）　秘　至急　例規　  公印省略　　浄書依頼　国内便（普通・書留・速達・内容証明・配達証明） 外国便（船便・航空便） 使送（普通・特別・直接）</t>
  </si>
  <si>
    <t>○</t>
  </si>
  <si>
    <t>外</t>
  </si>
  <si>
    <t>②</t>
  </si>
  <si>
    <t>③</t>
  </si>
  <si>
    <t>最低制限価格</t>
  </si>
  <si>
    <t xml:space="preserve"> 11年以上・10・⑤・3</t>
  </si>
  <si>
    <t xml:space="preserve"> 起　案　者</t>
  </si>
  <si>
    <t xml:space="preserve">起案  </t>
  </si>
  <si>
    <t>施行予定</t>
  </si>
  <si>
    <t xml:space="preserve">決裁  </t>
  </si>
  <si>
    <t>施　　行</t>
  </si>
  <si>
    <t>森林総務
担当課長</t>
  </si>
  <si>
    <t>森林総務
担当部長</t>
  </si>
  <si>
    <t>（公  印  省　略）</t>
  </si>
  <si>
    <t>共  通  仮  設  費  明  細  表</t>
  </si>
  <si>
    <t>」</t>
  </si>
  <si>
    <t>公益社団法人埼玉県農林公社</t>
  </si>
  <si>
    <t>記</t>
  </si>
  <si>
    <t>（公社）埼玉県農林公社　森林局</t>
  </si>
  <si>
    <t>様式９</t>
  </si>
  <si>
    <t>入札参加資格要件不適格通知書</t>
  </si>
  <si>
    <t>　　様</t>
  </si>
  <si>
    <t>理 事 長　   　前　 田 　敏　 之</t>
  </si>
  <si>
    <t>　　　</t>
  </si>
  <si>
    <t>１　事業名</t>
  </si>
  <si>
    <t>３　開札年月日</t>
  </si>
  <si>
    <t>４　不適格理由</t>
  </si>
  <si>
    <t>森林整備の競争入札参加資格要件　（１） 参加資格要件のウ及び</t>
  </si>
  <si>
    <t>（２） 技術的資格要件のイを満たさないため</t>
  </si>
  <si>
    <t>埼農林公第　　　　　　　　号</t>
  </si>
  <si>
    <t>　　貴組合が先に入札した下記事業について、貴組合の入札参加資格を審査した結果、下記の理由により入札参加資格を満たさないと認めましたので通知します。</t>
  </si>
  <si>
    <t>平成　　 　年　　　月　　　日</t>
  </si>
  <si>
    <t>直接工事費の9.5/10</t>
  </si>
  <si>
    <t>共通</t>
  </si>
  <si>
    <t>共通仮設費の9/10</t>
  </si>
  <si>
    <t>仮設費</t>
  </si>
  <si>
    <t>現場</t>
  </si>
  <si>
    <t>現場管理費の8/10</t>
  </si>
  <si>
    <t>予定価格（税込み）</t>
  </si>
  <si>
    <t>予定価格（税抜き）</t>
  </si>
  <si>
    <t>×０．９＝</t>
  </si>
  <si>
    <t>＝</t>
  </si>
  <si>
    <t>入札書等受理保管袋</t>
  </si>
  <si>
    <t>（２）事業箇所名</t>
  </si>
  <si>
    <t>（３）事業内容</t>
  </si>
  <si>
    <t>入札書等提出期限</t>
  </si>
  <si>
    <t>①入札書等提出開始日</t>
  </si>
  <si>
    <t>郵送先</t>
  </si>
  <si>
    <t>〒368-0034</t>
  </si>
  <si>
    <t>②入札書等提出期限日</t>
  </si>
  <si>
    <t>埼玉県秩父市日野田町1-1-44</t>
  </si>
  <si>
    <t>埼玉県農林公社森林局　　行</t>
  </si>
  <si>
    <t>※一般書留、簡易書留に限る。</t>
  </si>
  <si>
    <t>　公益社団法人埼玉県農林公社森林整備事業一般競争入札（事後審査型）実施細則　【抜粋】</t>
  </si>
  <si>
    <t>　平成22年3月15日制定</t>
  </si>
  <si>
    <t>　　（目的）</t>
  </si>
  <si>
    <t>　第１条　この要領は、埼玉県農林公社（以下　「公社」　という。）の実施する森林整備事業のうち、</t>
  </si>
  <si>
    <t>　　競争入札として入札参加資格の審査を入札執行後に行う方式を行う場合の細則を定めるもの</t>
  </si>
  <si>
    <t>　　とする。</t>
  </si>
  <si>
    <t>　（入札書等の受理・管理等）</t>
  </si>
  <si>
    <t>　第１２条　契約担当者は、原則として郵送による提出のあった入札書等を受理するものとする。</t>
  </si>
  <si>
    <t>　　２　　受領した入札書等は、施錠できる保管場所を設け、厳重に管理するものとする。</t>
  </si>
  <si>
    <t>　　３　　入札書等の到着確認の問い合わせには、一切応じないものとする。</t>
  </si>
  <si>
    <t>　　４　　一度提出された入札書等の書替え、引換え又は撤回は認めないものとする。</t>
  </si>
  <si>
    <t>３　開札年月日</t>
  </si>
  <si>
    <t>４　落札候補者</t>
  </si>
  <si>
    <t>担　当：</t>
  </si>
  <si>
    <t>ＴＥＬ： 0494-25-0291</t>
  </si>
  <si>
    <t>（千円未満切り捨て）×１．０８</t>
  </si>
  <si>
    <t>（１）事　業　名</t>
  </si>
  <si>
    <t>落札者</t>
  </si>
  <si>
    <t>（案－１）</t>
  </si>
  <si>
    <t>予定価格の9/10</t>
  </si>
  <si>
    <t>②</t>
  </si>
  <si>
    <t>(税抜き)</t>
  </si>
  <si>
    <t>(最低制限価格)</t>
  </si>
  <si>
    <t>予定価格の7.5/10</t>
  </si>
  <si>
    <t>※予定価格算出の基礎となる設計書から計算した最低制限価格①が、予定価格に１０分の９を乗じて得た額②を超える場合は、予定価格の税抜き価格に１０分の９を乗じた額（千円未満切り捨て）に１００分の１０８を乗じた額②とし、予定価格に１０分の７．５を乗じて得た額③に満たない場合は、予定価格の税抜き価格に１０分の７．５を乗じた額（千円未満切り捨て）に１００分の１０８を乗じた額③とする。</t>
  </si>
  <si>
    <t>①が②を越える場合</t>
  </si>
  <si>
    <t>①が③に満たない場合</t>
  </si>
  <si>
    <t>×０．７５＝</t>
  </si>
  <si>
    <t>＝</t>
  </si>
  <si>
    <t>③</t>
  </si>
  <si>
    <t>　　なお、この決定に不服がある場合は、公益社団法人埼玉県農林公社森林整備事業一般競争入札（事後審査型）実施細則第１７条 により、本通知の日の翌日から起算して１０日（休日を除く。） 以内に、理事長に対して入札参加資格要件を満たさないと認めた理由について文書により説明を求めることができます。</t>
  </si>
  <si>
    <t>２　事業箇所</t>
  </si>
  <si>
    <t>五味　政人</t>
  </si>
  <si>
    <t>副課長</t>
  </si>
  <si>
    <t>神川町大字矢納字奥野31-9-1</t>
  </si>
  <si>
    <t>樹種の変更　ヒノキ→スギ</t>
  </si>
  <si>
    <t>様式１</t>
  </si>
  <si>
    <t>埼玉県農林公社森林整備事業一般競争入札（事後審査型）公告</t>
  </si>
  <si>
    <t>　埼玉県農林公社森林整備事業について、下記のとおり一般競争入札を行うので、公益社団法人埼玉県農林公社定款第51条第１項の規定に基づき公告する。
　なお、本公告に記載のない事項については公益社団法人埼玉県農林公社森林整備事業一般競争入札（事後審査型）実施細則（以下「実施細則」という。）の規定によるものとする。</t>
  </si>
  <si>
    <t>記</t>
  </si>
  <si>
    <t>１　入札対象案件の概要</t>
  </si>
  <si>
    <t>（１）事業名</t>
  </si>
  <si>
    <t>（２）事業箇所</t>
  </si>
  <si>
    <t>（３）事業実施期間</t>
  </si>
  <si>
    <t>（４）設計金額</t>
  </si>
  <si>
    <t>　事後公表とする。</t>
  </si>
  <si>
    <t>（５）事業概要</t>
  </si>
  <si>
    <t>（６）その他</t>
  </si>
  <si>
    <t>２　落札者の決定方法</t>
  </si>
  <si>
    <t>（１）価格競争方式により落札候補者を決定する。
（２）落札候補者について、入札参加資格を満たしているか否かの審査を行う。
　　　ただし、当該落札候補者の入札参加資格の有無を決定する前から、必要に応じ
　　て当該落札候補者以外の者に対し入札参加資格審査に必要な資料の提出を依頼す
　　る場合がある。
（３）落札候補者について審査の結果、入札参加資格を満たすことが確認されたら、
　　落札者として決定する。</t>
  </si>
  <si>
    <t>３　入札手続きの方法</t>
  </si>
  <si>
    <t>　入札書を一般書留又は簡易書留のいずれかの方法により受け付ける。</t>
  </si>
  <si>
    <t>４　設計図書等</t>
  </si>
  <si>
    <t>（１）公社森林局ホームページへの掲載
　　　http://www.chichibu.ne.jp/~ssinrinp/
（２）公社森林局での閲覧</t>
  </si>
  <si>
    <t>５　設計図書等に関する質問</t>
  </si>
  <si>
    <t>　設計図書等に関して質問がある場合は、上に示す期間内に、質問書をＦＡＸにより提出すること。</t>
  </si>
  <si>
    <t>６　質問に対する回答</t>
  </si>
  <si>
    <t>　質問に対する回答は、上に示す日に公社森林局ホームページ上で掲示する。
　入札参加者は、質問書の提出の有無にかかわらず、入札情報に掲載する質問に対する回答の全ての内容を必ず確認した上で、入札に参加すること。なお、質問に対する回答の全ての内容は、全ての入札参加者に適用する。
　また、入札参加者から質問がない場合でも「質問に対する回答」を利用して発注者から入札参加者へお知らせを掲示することがある。</t>
  </si>
  <si>
    <t>７　入札書提出期限及び提出先</t>
  </si>
  <si>
    <t>（２）提出先
　〒３６８－００３４
　埼玉県秩父市日野田町１－１－４４
　公益社団法人埼玉県農林公社
　※一般書留、簡易書留に限る</t>
  </si>
  <si>
    <t>８　開札日時及び場所</t>
  </si>
  <si>
    <t>９　入札に参加できる者の形態</t>
  </si>
  <si>
    <t>　単体企業</t>
  </si>
  <si>
    <t>10　入札に参加する者に必要な資格</t>
  </si>
  <si>
    <t>（１）資格者名簿への登載</t>
  </si>
  <si>
    <t xml:space="preserve">（２）参加資格要件 </t>
  </si>
  <si>
    <t>ア　３人以上の恒常的な雇用関係の技術作業員を有していること。
　　技術作業員とは、労働安全衛生法（昭和47年法律第57号）に基づき、次の各号に
　掲げる教育を両方とも受けた者とする。
　　１号　刈払機取扱作業者に対する安全衛生教育
　　２号　チェンソーを用いて行う伐木等の業務従事者安全衛生教育
　　　　　（労働安全衛生規則第36条第８号及び８号の２の特別教育）
イ　次の専門技術者と恒常的な雇用関係(※1)を有し、工事の現場代理人として常駐
　配置できること。
　　専門技術者とは、次の１号のいずれか又は２号に該当し、３号の研修を修了した
　者とする。
　　１号　技術士（森林部門）、林業技士、林業作業士、林業普及（改良）指導員
　　２号　森林整備の現場管理業務実務経験（３年以上）
　　３号　埼玉県林業労働力確保支援センターが開催する森林整備技術研修修了者</t>
  </si>
  <si>
    <t>（３）所在地</t>
  </si>
  <si>
    <t>　本店又は主たる営業所</t>
  </si>
  <si>
    <t>　埼玉県内に有していること。</t>
  </si>
  <si>
    <t>　資格者名簿に登載された「本店又は主たる営業所」が上に示す所在地にあること。</t>
  </si>
  <si>
    <t>（４）施工実績</t>
  </si>
  <si>
    <t>　国又は地方公共団体等との請負契約又は委託契約</t>
  </si>
  <si>
    <t>土木工事、造園工事、森林整備工事、これらと同様な内容の委託業務</t>
  </si>
  <si>
    <t>（５）配置予定の技術者</t>
  </si>
  <si>
    <t>　入札参加資格要件審査書類に、配置予定の専門技術者の氏名を記載すること。</t>
  </si>
  <si>
    <t>（６）現場代理人</t>
  </si>
  <si>
    <t>　事業実施に当たっては、現場代理人を定めて事業現場に設置し、その氏名その他必要な事項を発注者に通知すること。</t>
  </si>
  <si>
    <t>（７）その他の参加資格</t>
  </si>
  <si>
    <t>ア　地方自治法施行令第167条の４第１項の規定に該当しない者であること。
イ　埼玉県財務規則（昭和39年埼玉県規則第18号）第91条の規定により埼玉県の一般
　競争入札に参加させないこととされた者でないこと。
ウ　会社更生法（平成14年法律第154号）に基づき更生手続開始の申立てがなされて
　いる者でないこと、又は民事再生法（平成11年法律第225号）に基づき再生手続開
　始の申立てがなされている者でないこと。ただし、手続開始決定日を審査基準日と
　した経営事項審査の再審査を受けた後、埼玉県知事が別に定める競争入札参加資格
　の再審査を受けている者はこの限りでない。
エ　本件入札の公告日から落札決定までの期間に、埼玉県の契約に係る入札参加停止
　等の措置要綱に基づく入札参加停止の措置を受けていない者であること。
オ　本件入札の公告日から落札決定までの期間に、埼玉県の契約に係る暴力団排除措
　置要綱に基づく入札参加除外等の措置を受けていない者であること。</t>
  </si>
  <si>
    <t>11　最低制限価格</t>
  </si>
  <si>
    <t>　設定する。</t>
  </si>
  <si>
    <t>12　入札保証金</t>
  </si>
  <si>
    <t>　免除する。</t>
  </si>
  <si>
    <t>13　契約保証金</t>
  </si>
  <si>
    <t>14　支払条件</t>
  </si>
  <si>
    <t>（１）前金払</t>
  </si>
  <si>
    <t>　する（その額は契約金額の30％以内とし、１万円未満の端数は切り捨てる。）。</t>
  </si>
  <si>
    <t>（２）部分払</t>
  </si>
  <si>
    <t xml:space="preserve">　しない。 </t>
  </si>
  <si>
    <t>15　現場説明会</t>
  </si>
  <si>
    <t>　開催しない。</t>
  </si>
  <si>
    <t>16　契約の時期</t>
  </si>
  <si>
    <t>　落札者は、落札決定後５日以内に契約を締結しなければならない。
　ただし、落札者の決定から契約の締結までの間において、落札者が入札参加資格要件を満たさなくなった場合には、契約を締結しないことがある。</t>
  </si>
  <si>
    <t>17　入札に関する注意事項</t>
  </si>
  <si>
    <t>（１）入札の執行</t>
  </si>
  <si>
    <t>　入札に参加する者の数が１者であるときは、入札を執行しない。
　ただし、次の各号に掲げるときに、入札参加者の数が１者になった場合はこの限り
でない。
　ア　再度入札のとき
　イ　入札参加資格の審査の結果、参加資格を満たしていない者がした入札を無効と
　　したとき</t>
  </si>
  <si>
    <t>（２）入札書に記載する金額</t>
  </si>
  <si>
    <t>　落札決定に当たっては、入札書に記載された金額に当該金額の100分の８に相当する額を加算した額（当該金額に１円未満の端数があるときは、その端数金額を切り捨てた金額）をもって落札価格とするので、入札者は、消費税及び地方消費税に係る課税事業者であるか免税事業者であるかを問わず、見積もった契約希望金額の108分の100に相当する金額を入札書に記載すること。</t>
  </si>
  <si>
    <t>（３）提出書類</t>
  </si>
  <si>
    <t>ア　入札者は、入札書及び事業費内訳書を提出すること。
イ　落札候補者は、入札参加資格要件審査書類を提出すること。
ウ　落札者は、落札決定後、課税事業者届出書又は免税事業者届出書を提出すること。</t>
  </si>
  <si>
    <t>（４）入札回数</t>
  </si>
  <si>
    <t>ア　いずれの入札価格も予定価格の108分の100を超えている場合、再度入札を行う。
　再度入札は１回限りとする。
イ　初度入札に参加しない者は、再度入札に参加することができない。</t>
  </si>
  <si>
    <t>（６）独占禁止法など関係法令の遵守</t>
  </si>
  <si>
    <t>　入札に当たっては、私的独占の禁止及び公正取引の確保に関する法律（昭和22年法律第54号）等に違反する行為を行ってはならない。</t>
  </si>
  <si>
    <t>（７）紙くじ</t>
  </si>
  <si>
    <t>　落札候補者とすべき同じ価格をもって入札した者が２者以上あるときは、直ちに当該入札者に、当該入札者が開札に出席していないときには入札事務に関係のない職員にくじを引かせ、順位を決定するものとする。</t>
  </si>
  <si>
    <t>18　その他</t>
  </si>
  <si>
    <t>（１）公益社団法人埼玉県農林公社森林整備事業一般競争入札（事後審査型）心得を
　　熟知の上、実施細則に基づき入札に参加すること。
（２）提出された入札参加資格要件審査の確認申請書及び確認書類は返却しない。
（３）入札参加資格がないとされた理由に不服があるときは、実施細則に基づき、申
　　立てをすることができる。なお、申立ては当該入札手続きの執行を妨げないもの
　　とする。
（４）入札参加者は、（３）に定めること以外に、入札後、この公告、設計図書等
　　（質問回答書を含む）、現場等についての不明を理由として、異議を申し立てる
　　ことはできない。
（５）落札者との契約は、埼玉県農林公社造林事業請負契約書に基づく契約となるの
　　で、契約書の内容を熟知して入札に参加すること。
（６）入札参加者は開札に立ち会うことができる。ただし、開札に立ち会う者は
　　職員の指示に従う必要がある。</t>
  </si>
  <si>
    <t>林務部長</t>
  </si>
  <si>
    <t>　次の（１）から（５）のいずれかに掲げる保証を付さなければならない
　（１）落札者は契約金額の100分の10以上（当該金額に1円未満の端数があるときは、
　　　その端数を切り上げた金額）の契約保証金（入札保証金を納付したときは、その
　　　差額）。
　（２）契約保証金に代わる担保となる有価証券等の提供。
　（３）この契約による債務の不履行により生ずる損害金の支払を保証する銀行、発注
　　　者が確実と認める金融機関又は保証事業会社（公共工事の前払金保証事業に関す
　　　る法律（昭和27年法律第184号）第２条第４項に規定する保証事業会社をいう。
　　　以下同じ。）の保証
　（４）この契約による債務の履行を保証する公共工事履行保証証券による保証
　（５）この契約による債務の不履行により生ずる損害をてん補する履行保証保険契約
　　　の締結
　（６）契約保証金は、契約の履行後、契約者から請求書の提出を受けることにより、
　　還付する。ただし、請負者がその責に帰すべき理由により契約上の義務を履行し
　　ないときの契約保証金は還付しない。</t>
  </si>
  <si>
    <t>工  事  費  内  訳  表</t>
  </si>
  <si>
    <t>事業種</t>
  </si>
  <si>
    <t>実 　行 　箇 　所</t>
  </si>
  <si>
    <t>直  接工事費</t>
  </si>
  <si>
    <t>直接　　　工事費計</t>
  </si>
  <si>
    <t>間接 工事費</t>
  </si>
  <si>
    <t>間接　　　工事費計</t>
  </si>
  <si>
    <t>工事費</t>
  </si>
  <si>
    <t>常務理事</t>
  </si>
  <si>
    <t>　最低制限価格は、直接工事費、共通仮設費及び現場管理費等の合計額に10分の9を乗じた額（千円未満の端数は切り捨て）に100分の108を乗じた額とする。</t>
  </si>
  <si>
    <t>←　年度注意</t>
  </si>
  <si>
    <t xml:space="preserve">
←　公告日までの１０年間</t>
  </si>
  <si>
    <t>（５）入札の辞退</t>
  </si>
  <si>
    <t>（８）入札の無効</t>
  </si>
  <si>
    <t>19　この公告に関する問い合わせ先</t>
  </si>
  <si>
    <t>　埼玉県秩父市日野田町１-１-44
　埼玉県秩父農林振興センター内３階
　公益社団法人埼玉県農林公社　森林局
　電話　0494-25-0291　ファクシミリ　0494-22-5839</t>
  </si>
  <si>
    <t>　一度提出された入札書等の書換え、引換え及び撤回は認めない。</t>
  </si>
  <si>
    <t>　平成２９・３０年度埼玉県建設工事請負等競争入札参加資格者名簿（土木施設維持管理）（以下「資格者名簿」という。）に登載された者であること。</t>
  </si>
  <si>
    <t>次のいずれかに該当する入札は無効とする。
ア　参加資格審査の結果、入札に参加する資格を満たしていない者がした入札
イ　参加資格審査のために行う指示に落札候補者が従わないとき、当該落札候補者が
　した入札
ウ　電報及びファクシミリにより入札書を提出した者がした入札
エ　不備な事業費内訳書を提出した者がした入札
オ　談合その他不正行為があったと認められる入札
カ　虚偽の入札参加資格要件審査書類の確認申請書を提出した者がした入札
キ　入札後に辞退を申し出て、その申し出を受理された者がした入札
ク　次に掲げる入札をした者がした入札
　(1) 中封筒表記の開札日・事業名・事業箇所が入札公告と一致しない入札書
　(2) 中封筒表記に開札日・事業名・事業箇所・商号又は名称が記載されていない入
　　札書
　(3) 同一人が入札した２通以上の入札書
　(4) 入札者の住所・商号又は名称・押印のない入札書
　(5) 発注機関名の記載がない又は誤っている入札書
　(6) 金額の記入がない入札書
　(7) 金額を訂正し、訂正印のない入札書
　(8) 事業名・事業箇所が入札公告と一致しない入札書
　(9) 事業名・事業箇所が記載されていない入札書
　(10) 誤字、脱字等により意思表示が明確でない入札書
　(11) 予定価格を上回る入札価格を記載した入札書
　(12) 事業費内訳書を提出しない者が入札した入札書
　(13) 入札公告に示す、参加資格業種、又は営業所の所在地に関する要件を満たさ
　　ない者が入札した入札書
ケ　その他公告に示す事項に反した者がした入札</t>
  </si>
  <si>
    <t>　契約の締結日にかかわらず、平成１９年９月２７日以降公告日までの間に国（公共工事の入札及び契約の適正化の促進に関する法律施行令（平成13年政令第34号）第１条に規定する法人を含む）又は地方公共団体（埼玉県が出資する指定出資法人を含む。）との契約、埼玉県が発注する請負契約工事の１次下請契約又は民間との請負契約により、スギ・ヒノキについて枝打（経済林として良材を仕立てる森林施業）を完成させた実績を有すること。（公園、街路樹等の剪定は除く。）</t>
  </si>
  <si>
    <t>（案）</t>
  </si>
  <si>
    <t>(工事用)</t>
  </si>
  <si>
    <t>入札金額見積内訳書</t>
  </si>
  <si>
    <t>工 事 名</t>
  </si>
  <si>
    <t>左欄は必ず記入</t>
  </si>
  <si>
    <t>工事場所</t>
  </si>
  <si>
    <t>入
札
参
加
者</t>
  </si>
  <si>
    <t>所 在 地</t>
  </si>
  <si>
    <t>名称・商号</t>
  </si>
  <si>
    <t>代表者名</t>
  </si>
  <si>
    <t>入札額の内訳</t>
  </si>
  <si>
    <t>直
接
工
事
費</t>
  </si>
  <si>
    <t>費目</t>
  </si>
  <si>
    <t>数量単位</t>
  </si>
  <si>
    <t>金額　(円)</t>
  </si>
  <si>
    <t>１　式</t>
  </si>
  <si>
    <t>計　( A )</t>
  </si>
  <si>
    <t>間接工事費</t>
  </si>
  <si>
    <t>共通仮設費</t>
  </si>
  <si>
    <t>現場管理費</t>
  </si>
  <si>
    <t>計　( B )</t>
  </si>
  <si>
    <t>工事原価　( C =A＋B )</t>
  </si>
  <si>
    <t>一般管理費等　( D )</t>
  </si>
  <si>
    <t>工事価格　( E= C＋D )</t>
  </si>
  <si>
    <t>入　　札　　額</t>
  </si>
  <si>
    <t>注1</t>
  </si>
  <si>
    <t>入札参加者は、「左欄は必ず記入」となっている箇所に必要事項を記入してください。</t>
  </si>
  <si>
    <t>注2</t>
  </si>
  <si>
    <t>上記の入札額と入札書の金額が異なる場合、いかなる場合でも入札書の金額を上記工事の入札額とする。</t>
  </si>
  <si>
    <t>注3</t>
  </si>
  <si>
    <t>「左欄は必ず記入」となっている箇所が未記入の場合は、各入札執行要綱の「不備な入札金額見積内訳書を提出した者がした入札」として、当該入札を無効とすることがある。</t>
  </si>
  <si>
    <t>落札者の決定及び契約の締結について（依頼）</t>
  </si>
  <si>
    <t>入札対象工事</t>
  </si>
  <si>
    <t>（１）工事名</t>
  </si>
  <si>
    <t>（２）工事場所</t>
  </si>
  <si>
    <t>開札年月日</t>
  </si>
  <si>
    <t>（１）所在地</t>
  </si>
  <si>
    <t>（２）商号又は名称</t>
  </si>
  <si>
    <t>（３）代表者名</t>
  </si>
  <si>
    <t>埼農林公第　　　　号　</t>
  </si>
  <si>
    <t>経営担当課長</t>
  </si>
  <si>
    <t>　このことについて、次のとおり</t>
  </si>
  <si>
    <t>落札者とし、契約を締結</t>
  </si>
  <si>
    <t>　下記のとおり、貴社を落札者と決定したので通知します。
　また、契約書を別添のとおり送付します。異存がなければ、記名押印の上、契約に必要な書類を添付して、速やかに提出してください。</t>
  </si>
  <si>
    <t>１　工　事　名</t>
  </si>
  <si>
    <t>２　工事箇所名</t>
  </si>
  <si>
    <t>１号箇所</t>
  </si>
  <si>
    <t>２号箇所</t>
  </si>
  <si>
    <t>３号箇所</t>
  </si>
  <si>
    <t>令和　　年　　月　　日　</t>
  </si>
  <si>
    <t>県営林牛喰線作業道補修工事　No.702</t>
  </si>
  <si>
    <t>秩父郡横瀬町大字芦ヶ久保地内</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</si>
</sst>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quot;ha&quot;"/>
    <numFmt numFmtId="179" formatCode="#,##0&quot;本&quot;"/>
    <numFmt numFmtId="180" formatCode="#,##0.00&quot;ha&quot;\ "/>
    <numFmt numFmtId="181" formatCode="#,##0&quot;本&quot;\ "/>
    <numFmt numFmtId="182" formatCode="&quot;×&quot;\ #,##0.00&quot;％&quot;"/>
    <numFmt numFmtId="183" formatCode="&quot;×&quot;\ #,##0&quot;％＝&quot;"/>
    <numFmt numFmtId="184" formatCode="&quot;×&quot;\ #,##0.00&quot;％＝&quot;"/>
    <numFmt numFmtId="185" formatCode="#,##0_);[Red]\(#,##0\)"/>
    <numFmt numFmtId="186" formatCode="@&quot;　様&quot;"/>
    <numFmt numFmtId="187" formatCode="0_);[Red]\(0\)"/>
    <numFmt numFmtId="188" formatCode="#,##0.00_);[Red]\(#,##0.00\)"/>
    <numFmt numFmtId="189" formatCode="#,##0_ "/>
    <numFmt numFmtId="190" formatCode="#,##0.00_ "/>
    <numFmt numFmtId="191" formatCode="#,##0.0;[Red]\-#,##0.0"/>
    <numFmt numFmtId="192" formatCode="#,##0.000_);[Red]\(#,##0.000\)"/>
    <numFmt numFmtId="193" formatCode="#,##0&quot;円&quot;"/>
    <numFmt numFmtId="194" formatCode="&quot;　金&quot;#,##0&quot;円&quot;\ "/>
    <numFmt numFmtId="195" formatCode="@&quot;　年&quot;"/>
    <numFmt numFmtId="196" formatCode="\N\O."/>
    <numFmt numFmtId="197" formatCode="#,##0.00_ ;[Red]\-#,##0.00\ "/>
    <numFmt numFmtId="198" formatCode="0.00000_);[Red]\(0.00000\)"/>
    <numFmt numFmtId="199" formatCode="0.00000_ "/>
    <numFmt numFmtId="200" formatCode="0.00000"/>
    <numFmt numFmtId="201" formatCode="0;&quot;△ &quot;0"/>
    <numFmt numFmtId="202" formatCode="#,##0;&quot;△ &quot;#,##0"/>
    <numFmt numFmtId="203" formatCode="#,##0.000;[Red]\-#,##0.000"/>
    <numFmt numFmtId="204" formatCode="&quot;金&quot;#,##0&quot;円&quot;\ "/>
    <numFmt numFmtId="205" formatCode="&quot; 金&quot;#,##0&quot;円&quot;\ "/>
    <numFmt numFmtId="206" formatCode="#,##0;[Red]#,##0"/>
    <numFmt numFmtId="207" formatCode="&quot;号&quot;"/>
    <numFmt numFmtId="208" formatCode="0&quot;号&quot;"/>
    <numFmt numFmtId="209" formatCode="0&quot;円&quot;"/>
    <numFmt numFmtId="210" formatCode="&quot;金&quot;#,##0_ &quot;円&quot;"/>
    <numFmt numFmtId="211" formatCode="#,##0.0_);[Red]\(#,##0.0\)"/>
    <numFmt numFmtId="212" formatCode="&quot;金&quot;#,##0&quot;円&quot;"/>
    <numFmt numFmtId="213" formatCode="@&quot;請負率&quot;"/>
    <numFmt numFmtId="214" formatCode="[$-411]ggge&quot;年&quot;m&quot;月&quot;d&quot;日&quot;;@"/>
    <numFmt numFmtId="215" formatCode="0.00_ "/>
    <numFmt numFmtId="216" formatCode="#,##0_ ;[Red]\-#,##0\ "/>
    <numFmt numFmtId="217" formatCode="&quot;（&quot;#,##0_ &quot;）&quot;"/>
    <numFmt numFmtId="218" formatCode="&quot;（&quot;@\ &quot;）&quot;"/>
    <numFmt numFmtId="219" formatCode="#,##0.0&quot;本&quot;"/>
    <numFmt numFmtId="220" formatCode="#,##0.00&quot;本&quot;"/>
    <numFmt numFmtId="221" formatCode="0.0"/>
    <numFmt numFmtId="222" formatCode="0.000"/>
    <numFmt numFmtId="223" formatCode="0.0000"/>
    <numFmt numFmtId="224" formatCode="#,##0.0_ "/>
    <numFmt numFmtId="225" formatCode="&quot;Yes&quot;;&quot;Yes&quot;;&quot;No&quot;"/>
    <numFmt numFmtId="226" formatCode="&quot;True&quot;;&quot;True&quot;;&quot;False&quot;"/>
    <numFmt numFmtId="227" formatCode="&quot;On&quot;;&quot;On&quot;;&quot;Off&quot;"/>
    <numFmt numFmtId="228" formatCode="[$€-2]\ #,##0.00_);[Red]\([$€-2]\ #,##0.00\)"/>
    <numFmt numFmtId="229" formatCode="0.0%"/>
    <numFmt numFmtId="230" formatCode="[$-411]ge\.m\.d;@"/>
  </numFmts>
  <fonts count="110">
    <font>
      <sz val="12"/>
      <name val="明朝"/>
      <family val="1"/>
    </font>
    <font>
      <sz val="11"/>
      <name val="ＭＳ Ｐゴシック"/>
      <family val="3"/>
    </font>
    <font>
      <sz val="14"/>
      <name val="ＭＳ 明朝"/>
      <family val="1"/>
    </font>
    <font>
      <sz val="6"/>
      <name val="ＭＳ Ｐ明朝"/>
      <family val="1"/>
    </font>
    <font>
      <sz val="12"/>
      <color indexed="8"/>
      <name val="ＭＳ 明朝"/>
      <family val="1"/>
    </font>
    <font>
      <sz val="12"/>
      <color indexed="8"/>
      <name val="明朝"/>
      <family val="1"/>
    </font>
    <font>
      <sz val="12"/>
      <name val="ＭＳ 明朝"/>
      <family val="1"/>
    </font>
    <font>
      <b/>
      <sz val="12"/>
      <name val="ＭＳ 明朝"/>
      <family val="1"/>
    </font>
    <font>
      <sz val="11"/>
      <name val="ＭＳ 明朝"/>
      <family val="1"/>
    </font>
    <font>
      <sz val="10"/>
      <name val="ＭＳ 明朝"/>
      <family val="1"/>
    </font>
    <font>
      <b/>
      <sz val="22"/>
      <name val="ＭＳ 明朝"/>
      <family val="1"/>
    </font>
    <font>
      <b/>
      <sz val="24"/>
      <name val="ＭＳ 明朝"/>
      <family val="1"/>
    </font>
    <font>
      <b/>
      <sz val="16"/>
      <name val="ＭＳ 明朝"/>
      <family val="1"/>
    </font>
    <font>
      <sz val="6"/>
      <name val="明朝"/>
      <family val="3"/>
    </font>
    <font>
      <strike/>
      <sz val="12"/>
      <name val="ＭＳ 明朝"/>
      <family val="1"/>
    </font>
    <font>
      <u val="single"/>
      <sz val="12"/>
      <color indexed="12"/>
      <name val="明朝"/>
      <family val="1"/>
    </font>
    <font>
      <u val="single"/>
      <sz val="12"/>
      <color indexed="36"/>
      <name val="明朝"/>
      <family val="1"/>
    </font>
    <font>
      <sz val="12"/>
      <color indexed="10"/>
      <name val="ＭＳ 明朝"/>
      <family val="1"/>
    </font>
    <font>
      <sz val="12"/>
      <name val="ＭＳ Ｐ明朝"/>
      <family val="1"/>
    </font>
    <font>
      <sz val="10"/>
      <name val="明朝"/>
      <family val="1"/>
    </font>
    <font>
      <sz val="12"/>
      <color indexed="9"/>
      <name val="ＭＳ 明朝"/>
      <family val="1"/>
    </font>
    <font>
      <b/>
      <sz val="24"/>
      <name val="明朝"/>
      <family val="1"/>
    </font>
    <font>
      <b/>
      <sz val="24"/>
      <color indexed="9"/>
      <name val="ＭＳ 明朝"/>
      <family val="1"/>
    </font>
    <font>
      <sz val="11"/>
      <color indexed="12"/>
      <name val="ＭＳ 明朝"/>
      <family val="1"/>
    </font>
    <font>
      <sz val="11"/>
      <color indexed="8"/>
      <name val="ＭＳ 明朝"/>
      <family val="1"/>
    </font>
    <font>
      <sz val="11"/>
      <name val="明朝"/>
      <family val="1"/>
    </font>
    <font>
      <b/>
      <sz val="11"/>
      <name val="ＭＳ 明朝"/>
      <family val="1"/>
    </font>
    <font>
      <sz val="11"/>
      <color indexed="8"/>
      <name val="明朝"/>
      <family val="1"/>
    </font>
    <font>
      <sz val="14"/>
      <name val="明朝"/>
      <family val="1"/>
    </font>
    <font>
      <sz val="9"/>
      <name val="ＭＳ 明朝"/>
      <family val="1"/>
    </font>
    <font>
      <sz val="11"/>
      <color indexed="9"/>
      <name val="ＭＳ 明朝"/>
      <family val="1"/>
    </font>
    <font>
      <sz val="11"/>
      <color indexed="9"/>
      <name val="明朝"/>
      <family val="1"/>
    </font>
    <font>
      <sz val="12"/>
      <color indexed="9"/>
      <name val="明朝"/>
      <family val="1"/>
    </font>
    <font>
      <sz val="12"/>
      <color indexed="10"/>
      <name val="明朝"/>
      <family val="1"/>
    </font>
    <font>
      <sz val="6"/>
      <name val="ＭＳ Ｐゴシック"/>
      <family val="3"/>
    </font>
    <font>
      <sz val="12"/>
      <name val="ＭＳ Ｐゴシック"/>
      <family val="3"/>
    </font>
    <font>
      <u val="single"/>
      <sz val="12"/>
      <color indexed="12"/>
      <name val="ＭＳ Ｐゴシック"/>
      <family val="3"/>
    </font>
    <font>
      <b/>
      <sz val="14"/>
      <name val="ＭＳ Ｐゴシック"/>
      <family val="3"/>
    </font>
    <font>
      <b/>
      <sz val="12"/>
      <color indexed="10"/>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color indexed="8"/>
      <name val="ＭＳ Ｐゴシック"/>
      <family val="3"/>
    </font>
    <font>
      <sz val="11"/>
      <color indexed="17"/>
      <name val="ＭＳ Ｐゴシック"/>
      <family val="3"/>
    </font>
    <font>
      <sz val="11"/>
      <color indexed="10"/>
      <name val="ＭＳ 明朝"/>
      <family val="1"/>
    </font>
    <font>
      <sz val="11"/>
      <color indexed="10"/>
      <name val="明朝"/>
      <family val="1"/>
    </font>
    <font>
      <sz val="12"/>
      <color indexed="10"/>
      <name val="ＭＳ Ｐ明朝"/>
      <family val="1"/>
    </font>
    <font>
      <sz val="9"/>
      <color indexed="8"/>
      <name val="ＭＳ 明朝"/>
      <family val="1"/>
    </font>
    <font>
      <b/>
      <sz val="12"/>
      <color indexed="10"/>
      <name val="明朝"/>
      <family val="1"/>
    </font>
    <font>
      <sz val="9"/>
      <color indexed="8"/>
      <name val="ＭＳ Ｐゴシック"/>
      <family val="3"/>
    </font>
    <font>
      <sz val="12"/>
      <color indexed="8"/>
      <name val="ＭＳ Ｐゴシック"/>
      <family val="3"/>
    </font>
    <font>
      <sz val="10"/>
      <color indexed="8"/>
      <name val="ＭＳ Ｐゴシック"/>
      <family val="3"/>
    </font>
    <font>
      <sz val="14"/>
      <name val="ＭＳ Ｐゴシック"/>
      <family val="3"/>
    </font>
    <font>
      <sz val="20"/>
      <color indexed="8"/>
      <name val="ＭＳ Ｐゴシック"/>
      <family val="3"/>
    </font>
    <font>
      <b/>
      <sz val="12"/>
      <color indexed="8"/>
      <name val="ＭＳ Ｐゴシック"/>
      <family val="3"/>
    </font>
    <font>
      <sz val="11"/>
      <color indexed="8"/>
      <name val="HGｺﾞｼｯｸE"/>
      <family val="3"/>
    </font>
    <font>
      <b/>
      <sz val="26"/>
      <color indexed="8"/>
      <name val="ＭＳ Ｐゴシック"/>
      <family val="3"/>
    </font>
    <font>
      <sz val="1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4"/>
      <color theme="1"/>
      <name val="Calibri"/>
      <family val="3"/>
    </font>
    <font>
      <sz val="11"/>
      <color rgb="FF006100"/>
      <name val="Calibri"/>
      <family val="3"/>
    </font>
    <font>
      <sz val="11"/>
      <color rgb="FFFF0000"/>
      <name val="ＭＳ 明朝"/>
      <family val="1"/>
    </font>
    <font>
      <sz val="11"/>
      <color rgb="FFFF0000"/>
      <name val="明朝"/>
      <family val="1"/>
    </font>
    <font>
      <sz val="11"/>
      <color theme="1"/>
      <name val="ＭＳ 明朝"/>
      <family val="1"/>
    </font>
    <font>
      <sz val="12"/>
      <color rgb="FFFF0000"/>
      <name val="ＭＳ 明朝"/>
      <family val="1"/>
    </font>
    <font>
      <sz val="12"/>
      <color rgb="FFFF0000"/>
      <name val="ＭＳ Ｐ明朝"/>
      <family val="1"/>
    </font>
    <font>
      <sz val="12"/>
      <color theme="1"/>
      <name val="ＭＳ 明朝"/>
      <family val="1"/>
    </font>
    <font>
      <sz val="9"/>
      <color theme="1"/>
      <name val="ＭＳ 明朝"/>
      <family val="1"/>
    </font>
    <font>
      <b/>
      <sz val="12"/>
      <color rgb="FFFF0000"/>
      <name val="明朝"/>
      <family val="1"/>
    </font>
    <font>
      <sz val="11"/>
      <name val="Calibri"/>
      <family val="3"/>
    </font>
    <font>
      <sz val="9"/>
      <color theme="1"/>
      <name val="Calibri"/>
      <family val="3"/>
    </font>
    <font>
      <sz val="12"/>
      <color theme="1"/>
      <name val="Calibri"/>
      <family val="3"/>
    </font>
    <font>
      <sz val="10"/>
      <color theme="1"/>
      <name val="Calibri"/>
      <family val="3"/>
    </font>
    <font>
      <sz val="14"/>
      <name val="Calibri"/>
      <family val="3"/>
    </font>
    <font>
      <sz val="20"/>
      <color theme="1"/>
      <name val="Calibri"/>
      <family val="3"/>
    </font>
    <font>
      <b/>
      <sz val="26"/>
      <color theme="1"/>
      <name val="Cambria"/>
      <family val="3"/>
    </font>
    <font>
      <b/>
      <sz val="12"/>
      <color theme="1"/>
      <name val="Calibri"/>
      <family val="3"/>
    </font>
    <font>
      <sz val="11"/>
      <color theme="1"/>
      <name val="HGｺﾞｼｯｸE"/>
      <family val="3"/>
    </font>
    <font>
      <sz val="16"/>
      <color theme="0"/>
      <name val="ＭＳ 明朝"/>
      <family val="1"/>
    </font>
    <font>
      <b/>
      <sz val="8"/>
      <name val="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dotted">
        <color indexed="8"/>
      </top>
      <bottom>
        <color indexed="63"/>
      </bottom>
    </border>
    <border>
      <left style="thin">
        <color indexed="8"/>
      </left>
      <right style="medium">
        <color indexed="8"/>
      </right>
      <top>
        <color indexed="63"/>
      </top>
      <bottom style="dotted">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style="thin">
        <color indexed="8"/>
      </right>
      <top style="dotted">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dotted"/>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dotted"/>
      <bottom style="dotted"/>
    </border>
    <border>
      <left>
        <color indexed="63"/>
      </left>
      <right style="thin">
        <color indexed="8"/>
      </right>
      <top>
        <color indexed="63"/>
      </top>
      <bottom style="medium">
        <color indexed="8"/>
      </bottom>
    </border>
    <border>
      <left>
        <color indexed="63"/>
      </left>
      <right style="thin">
        <color indexed="8"/>
      </right>
      <top>
        <color indexed="63"/>
      </top>
      <bottom style="dotted">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0" borderId="4" applyNumberFormat="0" applyAlignment="0" applyProtection="0"/>
    <xf numFmtId="0" fontId="18" fillId="0" borderId="0">
      <alignment/>
      <protection/>
    </xf>
    <xf numFmtId="0" fontId="35" fillId="0" borderId="0">
      <alignment vertical="center"/>
      <protection/>
    </xf>
    <xf numFmtId="0" fontId="1" fillId="0" borderId="0">
      <alignment vertical="center"/>
      <protection/>
    </xf>
    <xf numFmtId="0" fontId="89" fillId="0" borderId="0">
      <alignment vertical="center"/>
      <protection/>
    </xf>
    <xf numFmtId="0" fontId="1" fillId="0" borderId="0">
      <alignment/>
      <protection/>
    </xf>
    <xf numFmtId="0" fontId="0" fillId="0" borderId="0">
      <alignment/>
      <protection/>
    </xf>
    <xf numFmtId="0" fontId="16" fillId="0" borderId="0" applyNumberFormat="0" applyFill="0" applyBorder="0" applyAlignment="0" applyProtection="0"/>
    <xf numFmtId="0" fontId="2" fillId="0" borderId="0">
      <alignment/>
      <protection/>
    </xf>
    <xf numFmtId="0" fontId="90" fillId="31" borderId="0" applyNumberFormat="0" applyBorder="0" applyAlignment="0" applyProtection="0"/>
  </cellStyleXfs>
  <cellXfs count="828">
    <xf numFmtId="0" fontId="0" fillId="0" borderId="0" xfId="0" applyAlignment="1">
      <alignment/>
    </xf>
    <xf numFmtId="37" fontId="4" fillId="0" borderId="10" xfId="0" applyNumberFormat="1" applyFont="1" applyBorder="1" applyAlignment="1" applyProtection="1">
      <alignment/>
      <protection locked="0"/>
    </xf>
    <xf numFmtId="37" fontId="4" fillId="0" borderId="11" xfId="0" applyNumberFormat="1" applyFont="1" applyBorder="1" applyAlignment="1" applyProtection="1">
      <alignment/>
      <protection locked="0"/>
    </xf>
    <xf numFmtId="0" fontId="6" fillId="0" borderId="0" xfId="0" applyFont="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horizontal="left"/>
    </xf>
    <xf numFmtId="0" fontId="6" fillId="0" borderId="15" xfId="0" applyFont="1" applyBorder="1" applyAlignment="1">
      <alignment/>
    </xf>
    <xf numFmtId="0" fontId="6" fillId="0" borderId="16" xfId="0" applyFont="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6" fillId="0" borderId="10" xfId="0" applyFont="1" applyBorder="1" applyAlignment="1">
      <alignment/>
    </xf>
    <xf numFmtId="0" fontId="6" fillId="0" borderId="18" xfId="0" applyFont="1" applyBorder="1" applyAlignment="1">
      <alignment/>
    </xf>
    <xf numFmtId="0" fontId="6" fillId="0" borderId="14"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0" xfId="0" applyFont="1" applyAlignment="1">
      <alignment horizontal="left"/>
    </xf>
    <xf numFmtId="0" fontId="6" fillId="0" borderId="22" xfId="0" applyFont="1" applyBorder="1" applyAlignment="1">
      <alignment horizontal="left"/>
    </xf>
    <xf numFmtId="0" fontId="6" fillId="0" borderId="14"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11" xfId="0" applyFont="1" applyBorder="1" applyAlignment="1">
      <alignment/>
    </xf>
    <xf numFmtId="37" fontId="4" fillId="0" borderId="0" xfId="0" applyNumberFormat="1" applyFont="1" applyAlignment="1" applyProtection="1">
      <alignment/>
      <protection locked="0"/>
    </xf>
    <xf numFmtId="0" fontId="6" fillId="0" borderId="10" xfId="0" applyFont="1" applyBorder="1" applyAlignment="1" applyProtection="1">
      <alignment/>
      <protection locked="0"/>
    </xf>
    <xf numFmtId="0" fontId="6" fillId="0" borderId="29" xfId="0" applyFont="1" applyBorder="1" applyAlignment="1" applyProtection="1">
      <alignment/>
      <protection locked="0"/>
    </xf>
    <xf numFmtId="37" fontId="4" fillId="0" borderId="26" xfId="0" applyNumberFormat="1" applyFont="1" applyBorder="1" applyAlignment="1" applyProtection="1">
      <alignment/>
      <protection locked="0"/>
    </xf>
    <xf numFmtId="0" fontId="6" fillId="0" borderId="11" xfId="0" applyFont="1" applyBorder="1" applyAlignment="1" applyProtection="1">
      <alignment/>
      <protection locked="0"/>
    </xf>
    <xf numFmtId="0" fontId="6" fillId="0" borderId="30" xfId="0" applyFont="1" applyBorder="1" applyAlignment="1" applyProtection="1">
      <alignment/>
      <protection locked="0"/>
    </xf>
    <xf numFmtId="0" fontId="6" fillId="0" borderId="0" xfId="0" applyFont="1" applyAlignment="1">
      <alignment horizontal="right"/>
    </xf>
    <xf numFmtId="0" fontId="6" fillId="0" borderId="0" xfId="0" applyFont="1" applyAlignment="1">
      <alignment vertical="top"/>
    </xf>
    <xf numFmtId="0" fontId="6" fillId="0" borderId="25" xfId="0" applyFont="1" applyBorder="1" applyAlignment="1">
      <alignment/>
    </xf>
    <xf numFmtId="0" fontId="6" fillId="0" borderId="18" xfId="0" applyFont="1" applyBorder="1" applyAlignment="1">
      <alignment horizontal="center"/>
    </xf>
    <xf numFmtId="0" fontId="6" fillId="0" borderId="0" xfId="0" applyFont="1" applyAlignment="1">
      <alignment/>
    </xf>
    <xf numFmtId="0" fontId="6" fillId="0" borderId="22" xfId="0" applyFont="1" applyBorder="1" applyAlignment="1">
      <alignment horizontal="center"/>
    </xf>
    <xf numFmtId="0" fontId="6" fillId="0" borderId="31" xfId="0" applyFont="1" applyBorder="1" applyAlignment="1">
      <alignment/>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26" xfId="0" applyFont="1" applyBorder="1" applyAlignment="1" applyProtection="1">
      <alignment/>
      <protection locked="0"/>
    </xf>
    <xf numFmtId="37" fontId="4" fillId="0" borderId="23" xfId="0" applyNumberFormat="1" applyFont="1" applyBorder="1" applyAlignment="1" applyProtection="1">
      <alignment/>
      <protection locked="0"/>
    </xf>
    <xf numFmtId="37" fontId="4" fillId="0" borderId="12" xfId="0" applyNumberFormat="1" applyFont="1" applyBorder="1" applyAlignment="1" applyProtection="1">
      <alignment/>
      <protection locked="0"/>
    </xf>
    <xf numFmtId="0" fontId="6" fillId="0" borderId="23" xfId="0" applyFont="1" applyBorder="1" applyAlignment="1" applyProtection="1">
      <alignment/>
      <protection locked="0"/>
    </xf>
    <xf numFmtId="0" fontId="6" fillId="0" borderId="32" xfId="0" applyFont="1" applyBorder="1" applyAlignment="1" applyProtection="1">
      <alignment/>
      <protection locked="0"/>
    </xf>
    <xf numFmtId="0" fontId="6" fillId="0" borderId="33" xfId="0" applyFont="1" applyBorder="1" applyAlignment="1">
      <alignment/>
    </xf>
    <xf numFmtId="0" fontId="4" fillId="0" borderId="14" xfId="0" applyFont="1" applyBorder="1" applyAlignment="1">
      <alignment/>
    </xf>
    <xf numFmtId="0" fontId="4" fillId="0" borderId="10" xfId="0" applyFont="1" applyBorder="1" applyAlignment="1">
      <alignment horizontal="center"/>
    </xf>
    <xf numFmtId="0" fontId="4" fillId="0" borderId="28" xfId="0" applyFont="1" applyBorder="1" applyAlignment="1">
      <alignment/>
    </xf>
    <xf numFmtId="0" fontId="4" fillId="0" borderId="11"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xf>
    <xf numFmtId="0" fontId="4" fillId="0" borderId="28" xfId="0" applyFont="1" applyBorder="1" applyAlignment="1">
      <alignment horizontal="center"/>
    </xf>
    <xf numFmtId="0" fontId="4" fillId="0" borderId="11" xfId="0" applyFont="1" applyBorder="1" applyAlignment="1">
      <alignment/>
    </xf>
    <xf numFmtId="0" fontId="4" fillId="0" borderId="22" xfId="0" applyFont="1" applyBorder="1" applyAlignment="1">
      <alignment horizontal="center"/>
    </xf>
    <xf numFmtId="0" fontId="5" fillId="0" borderId="34" xfId="0" applyFont="1" applyBorder="1" applyAlignment="1">
      <alignment/>
    </xf>
    <xf numFmtId="182" fontId="4" fillId="0" borderId="26" xfId="0" applyNumberFormat="1" applyFont="1" applyBorder="1" applyAlignment="1" applyProtection="1">
      <alignment horizontal="left"/>
      <protection locked="0"/>
    </xf>
    <xf numFmtId="0" fontId="6" fillId="0" borderId="0" xfId="0" applyFont="1" applyAlignment="1">
      <alignment shrinkToFit="1"/>
    </xf>
    <xf numFmtId="0" fontId="14"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6" fillId="0" borderId="0" xfId="0" applyFont="1" applyAlignment="1">
      <alignment horizontal="left" wrapText="1"/>
    </xf>
    <xf numFmtId="0" fontId="0" fillId="32" borderId="0" xfId="0" applyFill="1" applyAlignment="1">
      <alignment/>
    </xf>
    <xf numFmtId="0" fontId="6" fillId="0" borderId="0" xfId="0" applyFont="1" applyAlignment="1">
      <alignment horizontal="left" vertical="top"/>
    </xf>
    <xf numFmtId="0" fontId="6" fillId="0" borderId="0" xfId="0" applyFont="1" applyAlignment="1">
      <alignment horizontal="right" shrinkToFit="1"/>
    </xf>
    <xf numFmtId="0" fontId="0" fillId="0" borderId="0" xfId="0" applyAlignment="1">
      <alignment shrinkToFit="1"/>
    </xf>
    <xf numFmtId="0" fontId="11" fillId="0" borderId="0" xfId="0" applyFont="1" applyAlignment="1" applyProtection="1">
      <alignment horizontal="center" shrinkToFit="1"/>
      <protection locked="0"/>
    </xf>
    <xf numFmtId="0" fontId="11" fillId="0" borderId="0" xfId="0" applyFont="1" applyAlignment="1">
      <alignment horizontal="center" shrinkToFit="1"/>
    </xf>
    <xf numFmtId="0" fontId="6" fillId="0" borderId="13" xfId="0" applyFont="1" applyBorder="1" applyAlignment="1">
      <alignment vertical="center" shrinkToFit="1"/>
    </xf>
    <xf numFmtId="0" fontId="6" fillId="0" borderId="35" xfId="0" applyFont="1" applyBorder="1" applyAlignment="1">
      <alignment shrinkToFit="1"/>
    </xf>
    <xf numFmtId="0" fontId="6" fillId="0" borderId="15" xfId="0" applyFont="1" applyBorder="1" applyAlignment="1">
      <alignment shrinkToFit="1"/>
    </xf>
    <xf numFmtId="0" fontId="6" fillId="0" borderId="21" xfId="0" applyFont="1" applyBorder="1" applyAlignment="1">
      <alignment shrinkToFit="1"/>
    </xf>
    <xf numFmtId="0" fontId="6" fillId="0" borderId="28" xfId="0" applyFont="1" applyBorder="1" applyAlignment="1">
      <alignment horizontal="center" vertical="center" shrinkToFit="1"/>
    </xf>
    <xf numFmtId="0" fontId="6" fillId="0" borderId="11" xfId="0" applyFont="1" applyBorder="1" applyAlignment="1">
      <alignment shrinkToFit="1"/>
    </xf>
    <xf numFmtId="0" fontId="6" fillId="0" borderId="26" xfId="0" applyFont="1" applyBorder="1" applyAlignment="1">
      <alignment shrinkToFit="1"/>
    </xf>
    <xf numFmtId="0" fontId="6" fillId="0" borderId="27" xfId="0" applyFont="1" applyBorder="1" applyAlignment="1">
      <alignment shrinkToFit="1"/>
    </xf>
    <xf numFmtId="0" fontId="6" fillId="0" borderId="14" xfId="0" applyFont="1" applyBorder="1" applyAlignment="1">
      <alignment vertical="center" shrinkToFit="1"/>
    </xf>
    <xf numFmtId="0" fontId="6" fillId="0" borderId="10" xfId="0" applyFont="1" applyBorder="1" applyAlignment="1">
      <alignment shrinkToFit="1"/>
    </xf>
    <xf numFmtId="0" fontId="6" fillId="0" borderId="17" xfId="0" applyFont="1" applyBorder="1" applyAlignment="1">
      <alignment shrinkToFit="1"/>
    </xf>
    <xf numFmtId="0" fontId="6" fillId="0" borderId="22" xfId="0" applyFont="1" applyBorder="1" applyAlignment="1">
      <alignment horizontal="center" vertical="center" shrinkToFit="1"/>
    </xf>
    <xf numFmtId="0" fontId="6" fillId="0" borderId="12" xfId="0" applyFont="1" applyBorder="1" applyAlignment="1">
      <alignment shrinkToFit="1"/>
    </xf>
    <xf numFmtId="0" fontId="6" fillId="0" borderId="14" xfId="0" applyFont="1" applyBorder="1" applyAlignment="1">
      <alignment shrinkToFit="1"/>
    </xf>
    <xf numFmtId="0" fontId="6" fillId="0" borderId="29" xfId="0" applyFont="1" applyBorder="1" applyAlignment="1">
      <alignment shrinkToFit="1"/>
    </xf>
    <xf numFmtId="0" fontId="6" fillId="0" borderId="28" xfId="0" applyFont="1" applyBorder="1" applyAlignment="1">
      <alignment shrinkToFit="1"/>
    </xf>
    <xf numFmtId="0" fontId="6" fillId="0" borderId="30" xfId="0" applyFont="1" applyBorder="1" applyAlignment="1">
      <alignment horizontal="center" vertical="center" shrinkToFit="1"/>
    </xf>
    <xf numFmtId="0" fontId="6" fillId="0" borderId="14" xfId="0" applyFont="1" applyBorder="1" applyAlignment="1">
      <alignment vertical="top" shrinkToFit="1"/>
    </xf>
    <xf numFmtId="0" fontId="6" fillId="0" borderId="10" xfId="0" applyFont="1" applyBorder="1" applyAlignment="1" applyProtection="1">
      <alignment shrinkToFit="1"/>
      <protection/>
    </xf>
    <xf numFmtId="0" fontId="6" fillId="0" borderId="0" xfId="0" applyFont="1" applyAlignment="1" applyProtection="1">
      <alignment shrinkToFit="1"/>
      <protection/>
    </xf>
    <xf numFmtId="0" fontId="6" fillId="0" borderId="28" xfId="0" applyFont="1" applyBorder="1" applyAlignment="1">
      <alignment horizontal="center" vertical="top" shrinkToFit="1"/>
    </xf>
    <xf numFmtId="0" fontId="6" fillId="0" borderId="30" xfId="0" applyFont="1" applyBorder="1" applyAlignment="1">
      <alignment shrinkToFit="1"/>
    </xf>
    <xf numFmtId="0" fontId="6" fillId="0" borderId="22" xfId="0" applyFont="1" applyBorder="1" applyAlignment="1">
      <alignment horizontal="center" vertical="top" shrinkToFit="1"/>
    </xf>
    <xf numFmtId="0" fontId="6" fillId="0" borderId="32" xfId="0" applyFont="1" applyBorder="1" applyAlignment="1">
      <alignment shrinkToFit="1"/>
    </xf>
    <xf numFmtId="0" fontId="6" fillId="0" borderId="0" xfId="0" applyFont="1" applyBorder="1" applyAlignment="1">
      <alignment/>
    </xf>
    <xf numFmtId="0" fontId="6" fillId="0" borderId="27" xfId="0" applyFont="1" applyBorder="1" applyAlignment="1">
      <alignment horizontal="center" vertical="center" shrinkToFit="1"/>
    </xf>
    <xf numFmtId="0" fontId="6" fillId="0" borderId="17" xfId="0" applyFont="1" applyBorder="1" applyAlignment="1">
      <alignment/>
    </xf>
    <xf numFmtId="0" fontId="0" fillId="0" borderId="36" xfId="0" applyBorder="1" applyAlignment="1">
      <alignment shrinkToFit="1"/>
    </xf>
    <xf numFmtId="0" fontId="11" fillId="0" borderId="0" xfId="0" applyFont="1" applyAlignment="1">
      <alignment horizontal="left"/>
    </xf>
    <xf numFmtId="0" fontId="22" fillId="0" borderId="0" xfId="0" applyFont="1" applyAlignment="1">
      <alignment horizontal="left"/>
    </xf>
    <xf numFmtId="0" fontId="6" fillId="0" borderId="0" xfId="0" applyFont="1" applyAlignment="1">
      <alignment horizontal="left" vertical="top"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3" fillId="0" borderId="40" xfId="0" applyFont="1" applyFill="1" applyBorder="1" applyAlignment="1" applyProtection="1">
      <alignment shrinkToFit="1"/>
      <protection locked="0"/>
    </xf>
    <xf numFmtId="0" fontId="23" fillId="0" borderId="35" xfId="0" applyFont="1" applyFill="1" applyBorder="1" applyAlignment="1" applyProtection="1">
      <alignment/>
      <protection locked="0"/>
    </xf>
    <xf numFmtId="0" fontId="23" fillId="0" borderId="35" xfId="0" applyFont="1" applyFill="1" applyBorder="1" applyAlignment="1" applyProtection="1">
      <alignment horizontal="right"/>
      <protection locked="0"/>
    </xf>
    <xf numFmtId="38" fontId="23" fillId="0" borderId="35" xfId="50" applyFont="1" applyFill="1" applyBorder="1" applyAlignment="1" applyProtection="1">
      <alignment/>
      <protection locked="0"/>
    </xf>
    <xf numFmtId="0" fontId="24" fillId="0" borderId="15" xfId="0" applyFont="1" applyFill="1" applyBorder="1" applyAlignment="1" applyProtection="1">
      <alignment/>
      <protection locked="0"/>
    </xf>
    <xf numFmtId="0" fontId="23" fillId="0" borderId="18" xfId="0" applyFont="1" applyFill="1" applyBorder="1" applyAlignment="1" applyProtection="1">
      <alignment horizontal="center" shrinkToFit="1"/>
      <protection locked="0"/>
    </xf>
    <xf numFmtId="0" fontId="23" fillId="0" borderId="10" xfId="0" applyFont="1" applyFill="1" applyBorder="1" applyAlignment="1" applyProtection="1">
      <alignment horizontal="center"/>
      <protection locked="0"/>
    </xf>
    <xf numFmtId="40" fontId="23" fillId="0" borderId="10" xfId="50" applyNumberFormat="1" applyFont="1" applyFill="1" applyBorder="1" applyAlignment="1" applyProtection="1">
      <alignment/>
      <protection locked="0"/>
    </xf>
    <xf numFmtId="0" fontId="24" fillId="0" borderId="0" xfId="0" applyFont="1" applyFill="1" applyBorder="1" applyAlignment="1" applyProtection="1">
      <alignment/>
      <protection locked="0"/>
    </xf>
    <xf numFmtId="0" fontId="23" fillId="0" borderId="10" xfId="0" applyFont="1" applyFill="1" applyBorder="1" applyAlignment="1" applyProtection="1">
      <alignment/>
      <protection locked="0"/>
    </xf>
    <xf numFmtId="0" fontId="23" fillId="0" borderId="41" xfId="0" applyFont="1" applyFill="1" applyBorder="1" applyAlignment="1" applyProtection="1">
      <alignment shrinkToFit="1"/>
      <protection locked="0"/>
    </xf>
    <xf numFmtId="0" fontId="23" fillId="0" borderId="42" xfId="0" applyFont="1" applyFill="1" applyBorder="1" applyAlignment="1" applyProtection="1">
      <alignment horizontal="right"/>
      <protection locked="0"/>
    </xf>
    <xf numFmtId="38" fontId="23" fillId="0" borderId="42" xfId="50" applyFont="1" applyFill="1" applyBorder="1" applyAlignment="1" applyProtection="1">
      <alignment/>
      <protection locked="0"/>
    </xf>
    <xf numFmtId="0" fontId="24" fillId="0" borderId="43" xfId="0" applyFont="1" applyFill="1" applyBorder="1" applyAlignment="1" applyProtection="1">
      <alignment/>
      <protection locked="0"/>
    </xf>
    <xf numFmtId="0" fontId="23" fillId="0" borderId="42" xfId="0" applyFont="1" applyFill="1" applyBorder="1" applyAlignment="1" applyProtection="1">
      <alignment/>
      <protection locked="0"/>
    </xf>
    <xf numFmtId="0" fontId="23" fillId="0" borderId="24" xfId="0" applyFont="1" applyFill="1" applyBorder="1" applyAlignment="1" applyProtection="1">
      <alignment horizontal="center" shrinkToFit="1"/>
      <protection locked="0"/>
    </xf>
    <xf numFmtId="40" fontId="23" fillId="0" borderId="23" xfId="50" applyNumberFormat="1" applyFont="1" applyFill="1" applyBorder="1" applyAlignment="1" applyProtection="1">
      <alignment/>
      <protection locked="0"/>
    </xf>
    <xf numFmtId="0" fontId="24" fillId="0" borderId="12" xfId="0" applyFont="1" applyFill="1" applyBorder="1" applyAlignment="1" applyProtection="1">
      <alignment/>
      <protection locked="0"/>
    </xf>
    <xf numFmtId="0" fontId="23" fillId="0" borderId="23" xfId="0" applyFont="1" applyFill="1" applyBorder="1" applyAlignment="1" applyProtection="1">
      <alignment/>
      <protection locked="0"/>
    </xf>
    <xf numFmtId="0" fontId="25" fillId="0" borderId="0" xfId="0" applyFont="1" applyFill="1" applyAlignment="1">
      <alignment/>
    </xf>
    <xf numFmtId="0" fontId="26" fillId="0" borderId="0" xfId="0" applyFont="1" applyFill="1" applyAlignment="1">
      <alignment horizontal="center"/>
    </xf>
    <xf numFmtId="0" fontId="8" fillId="0" borderId="0" xfId="0" applyFont="1" applyFill="1" applyAlignment="1">
      <alignment/>
    </xf>
    <xf numFmtId="185" fontId="25" fillId="0" borderId="0" xfId="0" applyNumberFormat="1" applyFont="1" applyFill="1" applyAlignment="1">
      <alignment/>
    </xf>
    <xf numFmtId="188" fontId="25" fillId="0" borderId="0" xfId="0" applyNumberFormat="1" applyFont="1" applyFill="1" applyAlignment="1">
      <alignment/>
    </xf>
    <xf numFmtId="188" fontId="25" fillId="0" borderId="0" xfId="0" applyNumberFormat="1" applyFont="1" applyFill="1" applyAlignment="1">
      <alignment horizontal="right"/>
    </xf>
    <xf numFmtId="0" fontId="8" fillId="0" borderId="0" xfId="0" applyFont="1" applyFill="1" applyBorder="1" applyAlignment="1">
      <alignment horizontal="center" vertical="center" textRotation="255" shrinkToFit="1"/>
    </xf>
    <xf numFmtId="0" fontId="8" fillId="0" borderId="0" xfId="0" applyFont="1" applyFill="1" applyAlignment="1">
      <alignment horizontal="center" shrinkToFit="1"/>
    </xf>
    <xf numFmtId="0" fontId="25" fillId="0" borderId="0" xfId="0" applyFont="1" applyFill="1" applyAlignment="1">
      <alignment horizontal="center"/>
    </xf>
    <xf numFmtId="0" fontId="25" fillId="0" borderId="0" xfId="0" applyFont="1" applyFill="1" applyBorder="1" applyAlignment="1">
      <alignment/>
    </xf>
    <xf numFmtId="190" fontId="25" fillId="0" borderId="0" xfId="0" applyNumberFormat="1" applyFont="1" applyFill="1" applyAlignment="1">
      <alignment horizontal="right"/>
    </xf>
    <xf numFmtId="0" fontId="8" fillId="0" borderId="14" xfId="0" applyFont="1" applyFill="1" applyBorder="1" applyAlignment="1">
      <alignment/>
    </xf>
    <xf numFmtId="0" fontId="25" fillId="0" borderId="0" xfId="0" applyNumberFormat="1" applyFont="1" applyFill="1" applyAlignment="1">
      <alignment/>
    </xf>
    <xf numFmtId="189" fontId="25" fillId="0" borderId="0" xfId="0" applyNumberFormat="1" applyFont="1" applyFill="1" applyAlignment="1">
      <alignment horizontal="right"/>
    </xf>
    <xf numFmtId="37" fontId="25" fillId="0" borderId="0" xfId="0" applyNumberFormat="1" applyFont="1" applyFill="1" applyAlignment="1">
      <alignment/>
    </xf>
    <xf numFmtId="2" fontId="25" fillId="0" borderId="0" xfId="0" applyNumberFormat="1" applyFont="1" applyFill="1" applyAlignment="1">
      <alignment/>
    </xf>
    <xf numFmtId="0" fontId="8" fillId="0" borderId="14" xfId="0" applyFont="1" applyFill="1" applyBorder="1" applyAlignment="1">
      <alignment horizontal="center" wrapText="1"/>
    </xf>
    <xf numFmtId="0" fontId="8" fillId="0" borderId="14" xfId="0" applyFont="1" applyFill="1" applyBorder="1" applyAlignment="1">
      <alignment horizontal="center"/>
    </xf>
    <xf numFmtId="0" fontId="24" fillId="0" borderId="14" xfId="0" applyFont="1" applyFill="1" applyBorder="1" applyAlignment="1">
      <alignment/>
    </xf>
    <xf numFmtId="0" fontId="24" fillId="0" borderId="10" xfId="0" applyFont="1" applyFill="1" applyBorder="1" applyAlignment="1" applyProtection="1">
      <alignment/>
      <protection locked="0"/>
    </xf>
    <xf numFmtId="0" fontId="24" fillId="0" borderId="0" xfId="0" applyFont="1" applyFill="1" applyAlignment="1" applyProtection="1">
      <alignment/>
      <protection locked="0"/>
    </xf>
    <xf numFmtId="0" fontId="27" fillId="0" borderId="0" xfId="0" applyFont="1" applyFill="1" applyBorder="1" applyAlignment="1">
      <alignment/>
    </xf>
    <xf numFmtId="0" fontId="24" fillId="0" borderId="28" xfId="0" applyFont="1" applyFill="1" applyBorder="1" applyAlignment="1">
      <alignment/>
    </xf>
    <xf numFmtId="0" fontId="24" fillId="0" borderId="11" xfId="0" applyFont="1" applyFill="1" applyBorder="1" applyAlignment="1" applyProtection="1">
      <alignment/>
      <protection locked="0"/>
    </xf>
    <xf numFmtId="0" fontId="24" fillId="0" borderId="26" xfId="0" applyFont="1" applyFill="1" applyBorder="1" applyAlignment="1" applyProtection="1">
      <alignment/>
      <protection locked="0"/>
    </xf>
    <xf numFmtId="0" fontId="24" fillId="0" borderId="10" xfId="0" applyFont="1" applyFill="1" applyBorder="1" applyAlignment="1">
      <alignment horizontal="center"/>
    </xf>
    <xf numFmtId="37" fontId="24" fillId="0" borderId="0" xfId="0" applyNumberFormat="1" applyFont="1" applyFill="1" applyBorder="1" applyAlignment="1" applyProtection="1">
      <alignment/>
      <protection locked="0"/>
    </xf>
    <xf numFmtId="0" fontId="24" fillId="0" borderId="11" xfId="0" applyFont="1" applyFill="1" applyBorder="1" applyAlignment="1">
      <alignment horizontal="center"/>
    </xf>
    <xf numFmtId="0" fontId="24" fillId="0" borderId="10" xfId="0" applyFont="1" applyFill="1" applyBorder="1" applyAlignment="1">
      <alignment/>
    </xf>
    <xf numFmtId="0" fontId="24" fillId="0" borderId="28" xfId="0" applyFont="1" applyFill="1" applyBorder="1" applyAlignment="1">
      <alignment horizontal="center"/>
    </xf>
    <xf numFmtId="0" fontId="24" fillId="0" borderId="11" xfId="0" applyFont="1" applyFill="1" applyBorder="1" applyAlignment="1">
      <alignment/>
    </xf>
    <xf numFmtId="0" fontId="24" fillId="0" borderId="14" xfId="0" applyFont="1" applyFill="1" applyBorder="1" applyAlignment="1">
      <alignment horizontal="center"/>
    </xf>
    <xf numFmtId="0" fontId="8" fillId="0" borderId="10" xfId="0" applyFont="1" applyFill="1" applyBorder="1" applyAlignment="1">
      <alignment/>
    </xf>
    <xf numFmtId="0" fontId="8" fillId="0" borderId="22" xfId="0" applyFont="1" applyFill="1" applyBorder="1" applyAlignment="1">
      <alignment horizontal="center"/>
    </xf>
    <xf numFmtId="0" fontId="8" fillId="0" borderId="23" xfId="0" applyFont="1" applyFill="1" applyBorder="1" applyAlignment="1">
      <alignment/>
    </xf>
    <xf numFmtId="0" fontId="23" fillId="0" borderId="10" xfId="0" applyNumberFormat="1" applyFont="1" applyFill="1" applyBorder="1" applyAlignment="1" applyProtection="1">
      <alignment horizontal="center"/>
      <protection locked="0"/>
    </xf>
    <xf numFmtId="0" fontId="23" fillId="0" borderId="23" xfId="0" applyNumberFormat="1" applyFont="1" applyFill="1" applyBorder="1" applyAlignment="1" applyProtection="1">
      <alignment horizontal="center"/>
      <protection locked="0"/>
    </xf>
    <xf numFmtId="0" fontId="24" fillId="0" borderId="42" xfId="0" applyFont="1" applyFill="1" applyBorder="1" applyAlignment="1" applyProtection="1">
      <alignment/>
      <protection locked="0"/>
    </xf>
    <xf numFmtId="0" fontId="8" fillId="0" borderId="14" xfId="0" applyFont="1" applyFill="1" applyBorder="1" applyAlignment="1">
      <alignment horizontal="center" vertical="center"/>
    </xf>
    <xf numFmtId="0" fontId="23" fillId="0" borderId="10" xfId="0" applyFont="1" applyFill="1" applyBorder="1" applyAlignment="1" applyProtection="1">
      <alignment horizontal="right"/>
      <protection locked="0"/>
    </xf>
    <xf numFmtId="38" fontId="23" fillId="0" borderId="10" xfId="50" applyFont="1" applyFill="1" applyBorder="1" applyAlignment="1" applyProtection="1">
      <alignment/>
      <protection locked="0"/>
    </xf>
    <xf numFmtId="0" fontId="23" fillId="0" borderId="44" xfId="0" applyNumberFormat="1" applyFont="1" applyFill="1" applyBorder="1" applyAlignment="1" applyProtection="1">
      <alignment horizontal="center"/>
      <protection locked="0"/>
    </xf>
    <xf numFmtId="40" fontId="23" fillId="0" borderId="44" xfId="50" applyNumberFormat="1" applyFont="1" applyFill="1" applyBorder="1" applyAlignment="1" applyProtection="1">
      <alignment/>
      <protection locked="0"/>
    </xf>
    <xf numFmtId="0" fontId="24" fillId="0" borderId="45" xfId="0" applyFont="1" applyFill="1" applyBorder="1" applyAlignment="1" applyProtection="1">
      <alignment/>
      <protection locked="0"/>
    </xf>
    <xf numFmtId="0" fontId="23" fillId="0" borderId="44" xfId="0" applyFont="1" applyFill="1" applyBorder="1" applyAlignment="1" applyProtection="1">
      <alignment/>
      <protection locked="0"/>
    </xf>
    <xf numFmtId="0" fontId="23" fillId="0" borderId="46" xfId="0" applyFont="1" applyFill="1" applyBorder="1" applyAlignment="1" applyProtection="1">
      <alignment horizontal="center" shrinkToFit="1"/>
      <protection locked="0"/>
    </xf>
    <xf numFmtId="0" fontId="23" fillId="0" borderId="18" xfId="0" applyFont="1" applyFill="1" applyBorder="1" applyAlignment="1" applyProtection="1">
      <alignment shrinkToFit="1"/>
      <protection locked="0"/>
    </xf>
    <xf numFmtId="37" fontId="4" fillId="0" borderId="47" xfId="0" applyNumberFormat="1" applyFont="1" applyBorder="1" applyAlignment="1" applyProtection="1">
      <alignment/>
      <protection locked="0"/>
    </xf>
    <xf numFmtId="0" fontId="24" fillId="0" borderId="14" xfId="0" applyFont="1" applyFill="1" applyBorder="1" applyAlignment="1">
      <alignment horizontal="center" shrinkToFit="1"/>
    </xf>
    <xf numFmtId="0" fontId="24" fillId="0" borderId="48" xfId="0" applyFont="1" applyFill="1" applyBorder="1" applyAlignment="1">
      <alignment horizontal="center"/>
    </xf>
    <xf numFmtId="0" fontId="24" fillId="0" borderId="49" xfId="0" applyFont="1" applyFill="1" applyBorder="1" applyAlignment="1">
      <alignment/>
    </xf>
    <xf numFmtId="176" fontId="5" fillId="0" borderId="10" xfId="0" applyNumberFormat="1" applyFont="1" applyBorder="1" applyAlignment="1" applyProtection="1">
      <alignment/>
      <protection locked="0"/>
    </xf>
    <xf numFmtId="176" fontId="5" fillId="0" borderId="0" xfId="0" applyNumberFormat="1" applyFont="1" applyAlignment="1" applyProtection="1">
      <alignment/>
      <protection locked="0"/>
    </xf>
    <xf numFmtId="176" fontId="5" fillId="0" borderId="11" xfId="0" applyNumberFormat="1" applyFont="1" applyBorder="1" applyAlignment="1" applyProtection="1">
      <alignment/>
      <protection locked="0"/>
    </xf>
    <xf numFmtId="176" fontId="5" fillId="0" borderId="26" xfId="0" applyNumberFormat="1" applyFont="1" applyBorder="1" applyAlignment="1" applyProtection="1">
      <alignment/>
      <protection locked="0"/>
    </xf>
    <xf numFmtId="176" fontId="5" fillId="0" borderId="19" xfId="0" applyNumberFormat="1" applyFont="1" applyBorder="1" applyAlignment="1" applyProtection="1">
      <alignment/>
      <protection locked="0"/>
    </xf>
    <xf numFmtId="176" fontId="5" fillId="0" borderId="49" xfId="0" applyNumberFormat="1" applyFont="1" applyBorder="1" applyAlignment="1" applyProtection="1">
      <alignment/>
      <protection locked="0"/>
    </xf>
    <xf numFmtId="176" fontId="5" fillId="0" borderId="23" xfId="0" applyNumberFormat="1" applyFont="1" applyBorder="1" applyAlignment="1" applyProtection="1">
      <alignment/>
      <protection locked="0"/>
    </xf>
    <xf numFmtId="176" fontId="5" fillId="0" borderId="12" xfId="0" applyNumberFormat="1" applyFont="1" applyBorder="1" applyAlignment="1" applyProtection="1">
      <alignment/>
      <protection locked="0"/>
    </xf>
    <xf numFmtId="0" fontId="0" fillId="0" borderId="0" xfId="0" applyAlignment="1">
      <alignment horizontal="left"/>
    </xf>
    <xf numFmtId="38" fontId="30" fillId="0" borderId="35" xfId="50" applyFont="1" applyFill="1" applyBorder="1" applyAlignment="1" applyProtection="1">
      <alignment horizontal="right"/>
      <protection locked="0"/>
    </xf>
    <xf numFmtId="38" fontId="31" fillId="0" borderId="50" xfId="50" applyFont="1" applyFill="1" applyBorder="1" applyAlignment="1">
      <alignment/>
    </xf>
    <xf numFmtId="38" fontId="30" fillId="0" borderId="10" xfId="50" applyFont="1" applyFill="1" applyBorder="1" applyAlignment="1" applyProtection="1">
      <alignment horizontal="right"/>
      <protection locked="0"/>
    </xf>
    <xf numFmtId="38" fontId="31" fillId="0" borderId="29" xfId="50" applyFont="1" applyFill="1" applyBorder="1" applyAlignment="1">
      <alignment/>
    </xf>
    <xf numFmtId="38" fontId="30" fillId="0" borderId="42" xfId="50" applyFont="1" applyFill="1" applyBorder="1" applyAlignment="1" applyProtection="1">
      <alignment horizontal="right"/>
      <protection locked="0"/>
    </xf>
    <xf numFmtId="38" fontId="31" fillId="0" borderId="51" xfId="50" applyFont="1" applyFill="1" applyBorder="1" applyAlignment="1">
      <alignment/>
    </xf>
    <xf numFmtId="38" fontId="30" fillId="0" borderId="23" xfId="50" applyFont="1" applyFill="1" applyBorder="1" applyAlignment="1" applyProtection="1">
      <alignment horizontal="right"/>
      <protection locked="0"/>
    </xf>
    <xf numFmtId="38" fontId="31" fillId="0" borderId="32" xfId="50" applyFont="1" applyFill="1" applyBorder="1" applyAlignment="1">
      <alignment/>
    </xf>
    <xf numFmtId="38" fontId="30" fillId="0" borderId="44" xfId="50" applyFont="1" applyFill="1" applyBorder="1" applyAlignment="1" applyProtection="1">
      <alignment horizontal="right"/>
      <protection locked="0"/>
    </xf>
    <xf numFmtId="38" fontId="31" fillId="0" borderId="52" xfId="50" applyFont="1" applyFill="1" applyBorder="1" applyAlignment="1">
      <alignment/>
    </xf>
    <xf numFmtId="38" fontId="30" fillId="0" borderId="10" xfId="50" applyFont="1" applyFill="1" applyBorder="1" applyAlignment="1" applyProtection="1">
      <alignment/>
      <protection locked="0"/>
    </xf>
    <xf numFmtId="38" fontId="30" fillId="0" borderId="42" xfId="50" applyFont="1" applyFill="1" applyBorder="1" applyAlignment="1" applyProtection="1">
      <alignment/>
      <protection locked="0"/>
    </xf>
    <xf numFmtId="0" fontId="31" fillId="0" borderId="51" xfId="0" applyFont="1" applyFill="1" applyBorder="1" applyAlignment="1">
      <alignment/>
    </xf>
    <xf numFmtId="38" fontId="30" fillId="0" borderId="11" xfId="50" applyFont="1" applyFill="1" applyBorder="1" applyAlignment="1" applyProtection="1">
      <alignment/>
      <protection locked="0"/>
    </xf>
    <xf numFmtId="38" fontId="31" fillId="0" borderId="30" xfId="50" applyFont="1" applyFill="1" applyBorder="1" applyAlignment="1">
      <alignment/>
    </xf>
    <xf numFmtId="38" fontId="30" fillId="0" borderId="29" xfId="50" applyFont="1" applyFill="1" applyBorder="1" applyAlignment="1" applyProtection="1">
      <alignment/>
      <protection locked="0"/>
    </xf>
    <xf numFmtId="38" fontId="30" fillId="0" borderId="30" xfId="50" applyFont="1" applyFill="1" applyBorder="1" applyAlignment="1" applyProtection="1">
      <alignment/>
      <protection locked="0"/>
    </xf>
    <xf numFmtId="37" fontId="32" fillId="0" borderId="10" xfId="0" applyNumberFormat="1" applyFont="1" applyBorder="1" applyAlignment="1" applyProtection="1">
      <alignment/>
      <protection locked="0"/>
    </xf>
    <xf numFmtId="37" fontId="32" fillId="0" borderId="29" xfId="0" applyNumberFormat="1" applyFont="1" applyBorder="1" applyAlignment="1" applyProtection="1">
      <alignment/>
      <protection locked="0"/>
    </xf>
    <xf numFmtId="37" fontId="32" fillId="0" borderId="11" xfId="0" applyNumberFormat="1" applyFont="1" applyBorder="1" applyAlignment="1" applyProtection="1">
      <alignment/>
      <protection locked="0"/>
    </xf>
    <xf numFmtId="37" fontId="32" fillId="0" borderId="30" xfId="0" applyNumberFormat="1" applyFont="1" applyBorder="1" applyAlignment="1" applyProtection="1">
      <alignment/>
      <protection locked="0"/>
    </xf>
    <xf numFmtId="37" fontId="32" fillId="0" borderId="49" xfId="0" applyNumberFormat="1" applyFont="1" applyBorder="1" applyAlignment="1" applyProtection="1">
      <alignment/>
      <protection locked="0"/>
    </xf>
    <xf numFmtId="37" fontId="32" fillId="0" borderId="34" xfId="0" applyNumberFormat="1" applyFont="1" applyBorder="1" applyAlignment="1" applyProtection="1">
      <alignment/>
      <protection locked="0"/>
    </xf>
    <xf numFmtId="37" fontId="32" fillId="0" borderId="23" xfId="0" applyNumberFormat="1" applyFont="1" applyBorder="1" applyAlignment="1" applyProtection="1">
      <alignment/>
      <protection locked="0"/>
    </xf>
    <xf numFmtId="37" fontId="32" fillId="0" borderId="32" xfId="0" applyNumberFormat="1" applyFont="1" applyBorder="1" applyAlignment="1" applyProtection="1">
      <alignment/>
      <protection locked="0"/>
    </xf>
    <xf numFmtId="0" fontId="30" fillId="0" borderId="10" xfId="0" applyFont="1" applyFill="1" applyBorder="1" applyAlignment="1" applyProtection="1">
      <alignment/>
      <protection locked="0"/>
    </xf>
    <xf numFmtId="0" fontId="30" fillId="0" borderId="0" xfId="0" applyFont="1" applyFill="1" applyAlignment="1" applyProtection="1">
      <alignment/>
      <protection locked="0"/>
    </xf>
    <xf numFmtId="0" fontId="30" fillId="0" borderId="11" xfId="0" applyFont="1" applyFill="1" applyBorder="1" applyAlignment="1" applyProtection="1">
      <alignment/>
      <protection locked="0"/>
    </xf>
    <xf numFmtId="0" fontId="30" fillId="0" borderId="26" xfId="0" applyFont="1" applyFill="1" applyBorder="1" applyAlignment="1" applyProtection="1">
      <alignment/>
      <protection locked="0"/>
    </xf>
    <xf numFmtId="37" fontId="32" fillId="0" borderId="0" xfId="0" applyNumberFormat="1" applyFont="1" applyAlignment="1" applyProtection="1">
      <alignment horizontal="center"/>
      <protection locked="0"/>
    </xf>
    <xf numFmtId="37" fontId="32" fillId="0" borderId="0" xfId="0" applyNumberFormat="1" applyFont="1" applyBorder="1" applyAlignment="1" applyProtection="1">
      <alignment/>
      <protection locked="0"/>
    </xf>
    <xf numFmtId="37" fontId="32" fillId="0" borderId="26" xfId="0" applyNumberFormat="1" applyFont="1" applyBorder="1" applyAlignment="1" applyProtection="1">
      <alignment horizontal="center"/>
      <protection locked="0"/>
    </xf>
    <xf numFmtId="37" fontId="32" fillId="0" borderId="26" xfId="0" applyNumberFormat="1" applyFont="1" applyBorder="1" applyAlignment="1" applyProtection="1">
      <alignment/>
      <protection locked="0"/>
    </xf>
    <xf numFmtId="176" fontId="32" fillId="0" borderId="49" xfId="0" applyNumberFormat="1" applyFont="1" applyBorder="1" applyAlignment="1" applyProtection="1">
      <alignment/>
      <protection locked="0"/>
    </xf>
    <xf numFmtId="176" fontId="32" fillId="0" borderId="53" xfId="0" applyNumberFormat="1" applyFont="1" applyBorder="1" applyAlignment="1" applyProtection="1">
      <alignment/>
      <protection locked="0"/>
    </xf>
    <xf numFmtId="176" fontId="32" fillId="0" borderId="0" xfId="0" applyNumberFormat="1" applyFont="1" applyAlignment="1" applyProtection="1">
      <alignment/>
      <protection locked="0"/>
    </xf>
    <xf numFmtId="176" fontId="32" fillId="0" borderId="11" xfId="0" applyNumberFormat="1" applyFont="1" applyBorder="1" applyAlignment="1" applyProtection="1">
      <alignment/>
      <protection locked="0"/>
    </xf>
    <xf numFmtId="176" fontId="32" fillId="0" borderId="26" xfId="0" applyNumberFormat="1" applyFont="1" applyBorder="1" applyAlignment="1" applyProtection="1">
      <alignment/>
      <protection locked="0"/>
    </xf>
    <xf numFmtId="176" fontId="32" fillId="0" borderId="10" xfId="0" applyNumberFormat="1" applyFont="1" applyBorder="1" applyAlignment="1" applyProtection="1">
      <alignment/>
      <protection locked="0"/>
    </xf>
    <xf numFmtId="0" fontId="32" fillId="0" borderId="19" xfId="0" applyNumberFormat="1" applyFont="1" applyBorder="1" applyAlignment="1" applyProtection="1">
      <alignment horizontal="center"/>
      <protection locked="0"/>
    </xf>
    <xf numFmtId="198" fontId="32" fillId="0" borderId="19" xfId="0" applyNumberFormat="1" applyFont="1" applyBorder="1" applyAlignment="1" applyProtection="1">
      <alignment horizontal="right"/>
      <protection locked="0"/>
    </xf>
    <xf numFmtId="0" fontId="32" fillId="0" borderId="26" xfId="0" applyNumberFormat="1" applyFont="1" applyBorder="1" applyAlignment="1" applyProtection="1">
      <alignment horizontal="center"/>
      <protection locked="0"/>
    </xf>
    <xf numFmtId="198" fontId="32" fillId="0" borderId="26" xfId="0" applyNumberFormat="1" applyFont="1" applyBorder="1" applyAlignment="1" applyProtection="1">
      <alignment horizontal="right"/>
      <protection locked="0"/>
    </xf>
    <xf numFmtId="37" fontId="32" fillId="0" borderId="0" xfId="0" applyNumberFormat="1" applyFont="1" applyBorder="1" applyAlignment="1" applyProtection="1">
      <alignment horizontal="center"/>
      <protection locked="0"/>
    </xf>
    <xf numFmtId="38" fontId="32" fillId="0" borderId="0" xfId="50" applyFont="1" applyBorder="1" applyAlignment="1" applyProtection="1">
      <alignment/>
      <protection locked="0"/>
    </xf>
    <xf numFmtId="38" fontId="32" fillId="0" borderId="26" xfId="50" applyFont="1" applyBorder="1" applyAlignment="1" applyProtection="1">
      <alignment/>
      <protection locked="0"/>
    </xf>
    <xf numFmtId="176" fontId="32" fillId="0" borderId="19" xfId="0" applyNumberFormat="1" applyFont="1" applyBorder="1" applyAlignment="1" applyProtection="1">
      <alignment/>
      <protection locked="0"/>
    </xf>
    <xf numFmtId="176" fontId="32" fillId="0" borderId="23" xfId="0" applyNumberFormat="1" applyFont="1" applyBorder="1" applyAlignment="1" applyProtection="1">
      <alignment/>
      <protection locked="0"/>
    </xf>
    <xf numFmtId="176" fontId="32" fillId="0" borderId="12" xfId="0" applyNumberFormat="1" applyFont="1" applyBorder="1" applyAlignment="1" applyProtection="1">
      <alignment/>
      <protection locked="0"/>
    </xf>
    <xf numFmtId="37" fontId="20" fillId="0" borderId="10" xfId="0" applyNumberFormat="1" applyFont="1" applyBorder="1" applyAlignment="1" applyProtection="1">
      <alignment/>
      <protection locked="0"/>
    </xf>
    <xf numFmtId="37" fontId="20" fillId="0" borderId="0" xfId="0" applyNumberFormat="1" applyFont="1" applyAlignment="1" applyProtection="1">
      <alignment/>
      <protection locked="0"/>
    </xf>
    <xf numFmtId="0" fontId="20" fillId="0" borderId="10" xfId="0" applyFont="1" applyBorder="1" applyAlignment="1" applyProtection="1">
      <alignment/>
      <protection locked="0"/>
    </xf>
    <xf numFmtId="0" fontId="20" fillId="0" borderId="29" xfId="0" applyFont="1" applyBorder="1" applyAlignment="1" applyProtection="1">
      <alignment/>
      <protection locked="0"/>
    </xf>
    <xf numFmtId="37" fontId="20" fillId="0" borderId="11" xfId="0" applyNumberFormat="1" applyFont="1" applyBorder="1" applyAlignment="1" applyProtection="1">
      <alignment/>
      <protection locked="0"/>
    </xf>
    <xf numFmtId="182" fontId="20" fillId="0" borderId="26" xfId="0" applyNumberFormat="1" applyFont="1" applyBorder="1" applyAlignment="1" applyProtection="1">
      <alignment horizontal="left"/>
      <protection locked="0"/>
    </xf>
    <xf numFmtId="37" fontId="20" fillId="0" borderId="47" xfId="0" applyNumberFormat="1" applyFont="1" applyBorder="1" applyAlignment="1" applyProtection="1">
      <alignment/>
      <protection locked="0"/>
    </xf>
    <xf numFmtId="0" fontId="20" fillId="0" borderId="11" xfId="0" applyFont="1" applyBorder="1" applyAlignment="1" applyProtection="1">
      <alignment/>
      <protection locked="0"/>
    </xf>
    <xf numFmtId="0" fontId="20" fillId="0" borderId="30" xfId="0" applyFont="1" applyBorder="1" applyAlignment="1" applyProtection="1">
      <alignment/>
      <protection locked="0"/>
    </xf>
    <xf numFmtId="37" fontId="20" fillId="0" borderId="54" xfId="0" applyNumberFormat="1" applyFont="1" applyBorder="1" applyAlignment="1" applyProtection="1">
      <alignment/>
      <protection locked="0"/>
    </xf>
    <xf numFmtId="37" fontId="20" fillId="0" borderId="26" xfId="0" applyNumberFormat="1" applyFont="1" applyBorder="1" applyAlignment="1" applyProtection="1">
      <alignment/>
      <protection locked="0"/>
    </xf>
    <xf numFmtId="37" fontId="20" fillId="0" borderId="23" xfId="0" applyNumberFormat="1" applyFont="1" applyBorder="1" applyAlignment="1" applyProtection="1">
      <alignment/>
      <protection locked="0"/>
    </xf>
    <xf numFmtId="37" fontId="20" fillId="0" borderId="12" xfId="0" applyNumberFormat="1" applyFont="1" applyBorder="1" applyAlignment="1" applyProtection="1">
      <alignment/>
      <protection locked="0"/>
    </xf>
    <xf numFmtId="0" fontId="20" fillId="0" borderId="23" xfId="0" applyFont="1" applyBorder="1" applyAlignment="1" applyProtection="1">
      <alignment/>
      <protection locked="0"/>
    </xf>
    <xf numFmtId="0" fontId="20" fillId="0" borderId="32" xfId="0" applyFont="1" applyBorder="1" applyAlignment="1" applyProtection="1">
      <alignment/>
      <protection locked="0"/>
    </xf>
    <xf numFmtId="37" fontId="4" fillId="0" borderId="10" xfId="0" applyNumberFormat="1" applyFont="1" applyBorder="1" applyAlignment="1" applyProtection="1">
      <alignment/>
      <protection/>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11" xfId="0" applyFont="1" applyBorder="1" applyAlignment="1" applyProtection="1">
      <alignment/>
      <protection/>
    </xf>
    <xf numFmtId="37" fontId="4" fillId="0" borderId="49" xfId="0" applyNumberFormat="1" applyFont="1" applyBorder="1" applyAlignment="1" applyProtection="1">
      <alignment/>
      <protection/>
    </xf>
    <xf numFmtId="37" fontId="4" fillId="0" borderId="19" xfId="0" applyNumberFormat="1" applyFont="1" applyBorder="1" applyAlignment="1" applyProtection="1">
      <alignment/>
      <protection/>
    </xf>
    <xf numFmtId="37" fontId="4" fillId="0" borderId="55" xfId="0" applyNumberFormat="1" applyFont="1" applyBorder="1" applyAlignment="1" applyProtection="1">
      <alignment/>
      <protection/>
    </xf>
    <xf numFmtId="176" fontId="4" fillId="0" borderId="10" xfId="0" applyNumberFormat="1" applyFont="1" applyBorder="1" applyAlignment="1" applyProtection="1">
      <alignment/>
      <protection/>
    </xf>
    <xf numFmtId="176" fontId="4" fillId="0" borderId="0" xfId="0" applyNumberFormat="1" applyFont="1" applyAlignment="1" applyProtection="1">
      <alignment/>
      <protection/>
    </xf>
    <xf numFmtId="184" fontId="4" fillId="0" borderId="26" xfId="0" applyNumberFormat="1" applyFont="1" applyBorder="1" applyAlignment="1" applyProtection="1">
      <alignment horizontal="right"/>
      <protection/>
    </xf>
    <xf numFmtId="176" fontId="4" fillId="0" borderId="11" xfId="0" applyNumberFormat="1" applyFont="1" applyBorder="1" applyAlignment="1" applyProtection="1">
      <alignment/>
      <protection/>
    </xf>
    <xf numFmtId="176" fontId="4" fillId="0" borderId="26" xfId="0" applyNumberFormat="1" applyFont="1" applyBorder="1" applyAlignment="1" applyProtection="1">
      <alignment/>
      <protection/>
    </xf>
    <xf numFmtId="176" fontId="4" fillId="0" borderId="23" xfId="0" applyNumberFormat="1" applyFont="1" applyBorder="1" applyAlignment="1" applyProtection="1">
      <alignment/>
      <protection/>
    </xf>
    <xf numFmtId="176" fontId="4" fillId="0" borderId="12" xfId="0" applyNumberFormat="1" applyFont="1" applyBorder="1" applyAlignment="1" applyProtection="1">
      <alignment/>
      <protection/>
    </xf>
    <xf numFmtId="0" fontId="8" fillId="0" borderId="40" xfId="0" applyFont="1" applyFill="1" applyBorder="1" applyAlignment="1" applyProtection="1">
      <alignment shrinkToFit="1"/>
      <protection locked="0"/>
    </xf>
    <xf numFmtId="0" fontId="8" fillId="0" borderId="35" xfId="0" applyFont="1" applyFill="1" applyBorder="1" applyAlignment="1" applyProtection="1">
      <alignment horizontal="right"/>
      <protection locked="0"/>
    </xf>
    <xf numFmtId="38" fontId="8" fillId="0" borderId="35" xfId="50" applyFont="1" applyFill="1" applyBorder="1" applyAlignment="1" applyProtection="1">
      <alignment/>
      <protection locked="0"/>
    </xf>
    <xf numFmtId="0" fontId="8" fillId="0" borderId="15" xfId="0" applyFont="1" applyFill="1" applyBorder="1" applyAlignment="1" applyProtection="1">
      <alignment/>
      <protection locked="0"/>
    </xf>
    <xf numFmtId="0" fontId="8" fillId="0" borderId="18" xfId="0" applyFont="1" applyFill="1" applyBorder="1" applyAlignment="1" applyProtection="1">
      <alignment horizontal="center" shrinkToFit="1"/>
      <protection locked="0"/>
    </xf>
    <xf numFmtId="0" fontId="8" fillId="0" borderId="10" xfId="0" applyNumberFormat="1" applyFont="1" applyFill="1" applyBorder="1" applyAlignment="1" applyProtection="1">
      <alignment horizontal="center"/>
      <protection locked="0"/>
    </xf>
    <xf numFmtId="40" fontId="8" fillId="0" borderId="10" xfId="5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41" xfId="0" applyFont="1" applyFill="1" applyBorder="1" applyAlignment="1" applyProtection="1">
      <alignment shrinkToFit="1"/>
      <protection locked="0"/>
    </xf>
    <xf numFmtId="0" fontId="8" fillId="0" borderId="42" xfId="0" applyFont="1" applyFill="1" applyBorder="1" applyAlignment="1" applyProtection="1">
      <alignment horizontal="right"/>
      <protection locked="0"/>
    </xf>
    <xf numFmtId="38" fontId="8" fillId="0" borderId="42" xfId="50" applyFont="1" applyFill="1" applyBorder="1" applyAlignment="1" applyProtection="1">
      <alignment/>
      <protection locked="0"/>
    </xf>
    <xf numFmtId="0" fontId="8" fillId="0" borderId="43" xfId="0" applyFont="1" applyFill="1" applyBorder="1" applyAlignment="1" applyProtection="1">
      <alignment/>
      <protection locked="0"/>
    </xf>
    <xf numFmtId="0" fontId="8" fillId="0" borderId="24" xfId="0" applyFont="1" applyFill="1" applyBorder="1" applyAlignment="1" applyProtection="1">
      <alignment horizontal="center" shrinkToFit="1"/>
      <protection locked="0"/>
    </xf>
    <xf numFmtId="0" fontId="8" fillId="0" borderId="23" xfId="0" applyNumberFormat="1" applyFont="1" applyFill="1" applyBorder="1" applyAlignment="1" applyProtection="1">
      <alignment horizontal="center"/>
      <protection locked="0"/>
    </xf>
    <xf numFmtId="40" fontId="8" fillId="0" borderId="23" xfId="50" applyNumberFormat="1" applyFont="1" applyFill="1" applyBorder="1" applyAlignment="1" applyProtection="1">
      <alignment/>
      <protection locked="0"/>
    </xf>
    <xf numFmtId="0" fontId="8" fillId="0" borderId="12" xfId="0" applyFont="1" applyFill="1" applyBorder="1" applyAlignment="1" applyProtection="1">
      <alignment/>
      <protection locked="0"/>
    </xf>
    <xf numFmtId="0" fontId="6" fillId="0" borderId="0" xfId="0" applyFont="1" applyFill="1" applyAlignment="1">
      <alignment/>
    </xf>
    <xf numFmtId="0" fontId="0" fillId="0" borderId="0" xfId="0" applyFill="1" applyAlignment="1">
      <alignment/>
    </xf>
    <xf numFmtId="0" fontId="6" fillId="0" borderId="0" xfId="0" applyFont="1" applyAlignment="1">
      <alignment vertical="center" wrapText="1"/>
    </xf>
    <xf numFmtId="0" fontId="6" fillId="0" borderId="0" xfId="0" applyFont="1" applyAlignment="1">
      <alignment vertical="top" wrapText="1"/>
    </xf>
    <xf numFmtId="49" fontId="6" fillId="0" borderId="0" xfId="0" applyNumberFormat="1" applyFont="1" applyAlignment="1">
      <alignment horizontal="left"/>
    </xf>
    <xf numFmtId="0" fontId="0" fillId="0" borderId="0" xfId="0" applyBorder="1" applyAlignment="1">
      <alignment vertical="center"/>
    </xf>
    <xf numFmtId="0" fontId="4" fillId="0" borderId="0" xfId="0" applyFont="1" applyBorder="1" applyAlignment="1" applyProtection="1">
      <alignment/>
      <protection locked="0"/>
    </xf>
    <xf numFmtId="0" fontId="4" fillId="0" borderId="19" xfId="0" applyFont="1" applyBorder="1" applyAlignment="1" applyProtection="1">
      <alignment/>
      <protection locked="0"/>
    </xf>
    <xf numFmtId="0" fontId="8" fillId="0" borderId="35" xfId="0" applyFont="1" applyFill="1" applyBorder="1" applyAlignment="1" applyProtection="1">
      <alignment/>
      <protection/>
    </xf>
    <xf numFmtId="0" fontId="8" fillId="0" borderId="15" xfId="0" applyFont="1" applyFill="1" applyBorder="1" applyAlignment="1" applyProtection="1">
      <alignment wrapText="1"/>
      <protection/>
    </xf>
    <xf numFmtId="0" fontId="8" fillId="0" borderId="42" xfId="0" applyFont="1" applyFill="1" applyBorder="1" applyAlignment="1" applyProtection="1">
      <alignment/>
      <protection/>
    </xf>
    <xf numFmtId="0" fontId="8" fillId="0" borderId="43" xfId="0" applyFont="1" applyFill="1" applyBorder="1" applyAlignment="1" applyProtection="1">
      <alignment wrapText="1"/>
      <protection/>
    </xf>
    <xf numFmtId="0" fontId="8" fillId="0" borderId="56" xfId="0" applyFont="1" applyFill="1" applyBorder="1" applyAlignment="1" applyProtection="1">
      <alignment horizontal="right" wrapText="1"/>
      <protection/>
    </xf>
    <xf numFmtId="0" fontId="8" fillId="0" borderId="57" xfId="0" applyFont="1" applyFill="1" applyBorder="1" applyAlignment="1" applyProtection="1">
      <alignment horizontal="right" wrapText="1"/>
      <protection/>
    </xf>
    <xf numFmtId="0" fontId="23" fillId="0" borderId="0" xfId="0" applyFont="1" applyFill="1" applyBorder="1" applyAlignment="1" applyProtection="1">
      <alignment horizontal="center" wrapText="1"/>
      <protection locked="0"/>
    </xf>
    <xf numFmtId="0" fontId="6" fillId="0" borderId="0" xfId="0" applyNumberFormat="1" applyFont="1" applyAlignment="1">
      <alignment shrinkToFit="1"/>
    </xf>
    <xf numFmtId="0" fontId="4" fillId="0" borderId="0" xfId="0" applyFont="1" applyBorder="1" applyAlignment="1" applyProtection="1">
      <alignment/>
      <protection/>
    </xf>
    <xf numFmtId="176" fontId="4" fillId="0" borderId="0" xfId="0" applyNumberFormat="1" applyFont="1" applyBorder="1" applyAlignment="1" applyProtection="1">
      <alignment/>
      <protection/>
    </xf>
    <xf numFmtId="0" fontId="0" fillId="0" borderId="0" xfId="0" applyFill="1" applyBorder="1" applyAlignment="1">
      <alignment horizontal="center" vertical="center"/>
    </xf>
    <xf numFmtId="0" fontId="0" fillId="0" borderId="26" xfId="0" applyBorder="1" applyAlignment="1">
      <alignment/>
    </xf>
    <xf numFmtId="0" fontId="8" fillId="0" borderId="23" xfId="0" applyFont="1" applyBorder="1" applyAlignment="1">
      <alignment horizontal="left"/>
    </xf>
    <xf numFmtId="0" fontId="8" fillId="0" borderId="12" xfId="0" applyFont="1" applyBorder="1" applyAlignment="1">
      <alignment/>
    </xf>
    <xf numFmtId="0" fontId="8" fillId="0" borderId="58" xfId="0" applyFont="1" applyBorder="1" applyAlignment="1">
      <alignment/>
    </xf>
    <xf numFmtId="0" fontId="0" fillId="0" borderId="12" xfId="0" applyBorder="1" applyAlignment="1">
      <alignment/>
    </xf>
    <xf numFmtId="0" fontId="6" fillId="0" borderId="59" xfId="0" applyFont="1" applyBorder="1" applyAlignment="1">
      <alignment horizontal="center" vertical="center"/>
    </xf>
    <xf numFmtId="0" fontId="6" fillId="0" borderId="60" xfId="0" applyFont="1" applyBorder="1" applyAlignment="1">
      <alignment vertical="center"/>
    </xf>
    <xf numFmtId="0" fontId="6" fillId="0" borderId="61" xfId="0" applyFont="1" applyBorder="1" applyAlignment="1">
      <alignment vertical="center"/>
    </xf>
    <xf numFmtId="0" fontId="0" fillId="0" borderId="60" xfId="0"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7" fillId="0" borderId="17" xfId="0" applyFont="1" applyBorder="1" applyAlignment="1">
      <alignment shrinkToFit="1"/>
    </xf>
    <xf numFmtId="0" fontId="6" fillId="0" borderId="1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19" xfId="0" applyFont="1" applyFill="1" applyBorder="1" applyAlignment="1" applyProtection="1">
      <alignment wrapText="1"/>
      <protection locked="0"/>
    </xf>
    <xf numFmtId="0" fontId="6" fillId="0" borderId="55" xfId="0" applyFont="1" applyFill="1" applyBorder="1" applyAlignment="1" applyProtection="1">
      <alignment horizontal="right" wrapText="1"/>
      <protection locked="0"/>
    </xf>
    <xf numFmtId="0" fontId="6" fillId="0" borderId="10"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1" xfId="0" applyFont="1" applyFill="1" applyBorder="1" applyAlignment="1" applyProtection="1">
      <alignment horizontal="center" shrinkToFit="1"/>
      <protection locked="0"/>
    </xf>
    <xf numFmtId="0" fontId="0" fillId="0" borderId="11" xfId="0" applyFont="1" applyBorder="1" applyAlignment="1">
      <alignment/>
    </xf>
    <xf numFmtId="49" fontId="6" fillId="0" borderId="11" xfId="0" applyNumberFormat="1" applyFont="1" applyFill="1" applyBorder="1" applyAlignment="1" applyProtection="1">
      <alignment horizontal="center"/>
      <protection locked="0"/>
    </xf>
    <xf numFmtId="0" fontId="6" fillId="0" borderId="26"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1" xfId="0" applyFont="1" applyFill="1" applyBorder="1" applyAlignment="1" applyProtection="1">
      <alignment shrinkToFit="1"/>
      <protection locked="0"/>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Fill="1" applyBorder="1" applyAlignment="1" applyProtection="1">
      <alignment horizontal="center"/>
      <protection locked="0"/>
    </xf>
    <xf numFmtId="0" fontId="6" fillId="0" borderId="10" xfId="0" applyFont="1" applyFill="1" applyBorder="1" applyAlignment="1">
      <alignment/>
    </xf>
    <xf numFmtId="0" fontId="6" fillId="0" borderId="0" xfId="0" applyFont="1" applyFill="1" applyBorder="1" applyAlignment="1">
      <alignment/>
    </xf>
    <xf numFmtId="0" fontId="6" fillId="0" borderId="62" xfId="0" applyFont="1" applyFill="1" applyBorder="1" applyAlignment="1">
      <alignment/>
    </xf>
    <xf numFmtId="0" fontId="6" fillId="0" borderId="11" xfId="0" applyFont="1" applyFill="1" applyBorder="1" applyAlignment="1">
      <alignment/>
    </xf>
    <xf numFmtId="0" fontId="6" fillId="0" borderId="26" xfId="0" applyFont="1" applyFill="1" applyBorder="1" applyAlignment="1">
      <alignment/>
    </xf>
    <xf numFmtId="0" fontId="6" fillId="0" borderId="31"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62" xfId="0" applyFill="1" applyBorder="1" applyAlignment="1">
      <alignment/>
    </xf>
    <xf numFmtId="0" fontId="0" fillId="0" borderId="11" xfId="0" applyFill="1" applyBorder="1" applyAlignment="1">
      <alignment/>
    </xf>
    <xf numFmtId="0" fontId="0" fillId="0" borderId="26" xfId="0" applyFill="1" applyBorder="1" applyAlignment="1">
      <alignment/>
    </xf>
    <xf numFmtId="0" fontId="0" fillId="0" borderId="31" xfId="0" applyFill="1" applyBorder="1" applyAlignment="1">
      <alignment/>
    </xf>
    <xf numFmtId="0" fontId="6" fillId="0" borderId="0" xfId="0" applyFont="1" applyFill="1" applyBorder="1" applyAlignment="1">
      <alignment horizontal="center" vertical="center" textRotation="255" shrinkToFit="1"/>
    </xf>
    <xf numFmtId="0" fontId="11" fillId="0" borderId="0" xfId="0" applyFont="1" applyFill="1" applyAlignment="1">
      <alignment horizontal="center"/>
    </xf>
    <xf numFmtId="185" fontId="0" fillId="0" borderId="0" xfId="0" applyNumberFormat="1" applyFill="1" applyAlignment="1">
      <alignment/>
    </xf>
    <xf numFmtId="188" fontId="0" fillId="0" borderId="0" xfId="0" applyNumberFormat="1" applyFill="1" applyAlignment="1">
      <alignment/>
    </xf>
    <xf numFmtId="188" fontId="0" fillId="0" borderId="0" xfId="0" applyNumberFormat="1" applyFill="1" applyAlignment="1">
      <alignment horizontal="right"/>
    </xf>
    <xf numFmtId="0" fontId="0" fillId="0" borderId="0" xfId="0" applyFill="1" applyAlignment="1">
      <alignment horizontal="center"/>
    </xf>
    <xf numFmtId="0" fontId="0" fillId="0" borderId="0" xfId="0" applyFill="1" applyBorder="1" applyAlignment="1">
      <alignment/>
    </xf>
    <xf numFmtId="190" fontId="0" fillId="0" borderId="0" xfId="0" applyNumberFormat="1" applyFill="1" applyAlignment="1">
      <alignment horizontal="right"/>
    </xf>
    <xf numFmtId="0" fontId="6" fillId="0" borderId="0" xfId="0" applyFont="1" applyFill="1" applyAlignment="1">
      <alignment horizontal="center"/>
    </xf>
    <xf numFmtId="0" fontId="0" fillId="0" borderId="0" xfId="0" applyNumberFormat="1" applyFill="1" applyAlignment="1">
      <alignment/>
    </xf>
    <xf numFmtId="189" fontId="0" fillId="0" borderId="0" xfId="0" applyNumberFormat="1" applyFill="1" applyAlignment="1">
      <alignment horizontal="right"/>
    </xf>
    <xf numFmtId="37" fontId="0" fillId="0" borderId="0" xfId="0" applyNumberFormat="1" applyFill="1" applyAlignment="1">
      <alignment/>
    </xf>
    <xf numFmtId="2" fontId="0" fillId="0" borderId="0" xfId="0" applyNumberFormat="1" applyFill="1" applyAlignment="1">
      <alignment/>
    </xf>
    <xf numFmtId="0" fontId="5" fillId="0" borderId="0" xfId="0" applyFont="1" applyFill="1" applyBorder="1" applyAlignment="1">
      <alignment/>
    </xf>
    <xf numFmtId="37" fontId="4" fillId="0" borderId="0" xfId="0" applyNumberFormat="1" applyFont="1" applyFill="1" applyBorder="1" applyAlignment="1" applyProtection="1">
      <alignment/>
      <protection locked="0"/>
    </xf>
    <xf numFmtId="0" fontId="0" fillId="0" borderId="14" xfId="0" applyFill="1" applyBorder="1" applyAlignment="1">
      <alignment horizontal="left" vertical="center"/>
    </xf>
    <xf numFmtId="0" fontId="20" fillId="0" borderId="10" xfId="0" applyFont="1" applyFill="1" applyBorder="1" applyAlignment="1" applyProtection="1">
      <alignment horizontal="center" shrinkToFit="1"/>
      <protection/>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top"/>
    </xf>
    <xf numFmtId="0" fontId="0" fillId="0" borderId="17" xfId="0" applyBorder="1" applyAlignment="1">
      <alignment horizontal="left"/>
    </xf>
    <xf numFmtId="0" fontId="0" fillId="0" borderId="14" xfId="0" applyBorder="1" applyAlignment="1">
      <alignment horizontal="left"/>
    </xf>
    <xf numFmtId="0" fontId="6" fillId="0" borderId="17" xfId="0" applyFont="1" applyBorder="1" applyAlignment="1">
      <alignment horizontal="left" vertical="top"/>
    </xf>
    <xf numFmtId="0" fontId="6" fillId="0" borderId="14" xfId="0" applyFont="1" applyBorder="1" applyAlignment="1">
      <alignment horizontal="right"/>
    </xf>
    <xf numFmtId="0" fontId="6" fillId="0" borderId="14" xfId="0" applyFont="1" applyBorder="1" applyAlignment="1">
      <alignment horizontal="right" vertical="top"/>
    </xf>
    <xf numFmtId="0" fontId="0" fillId="0" borderId="0" xfId="0" applyAlignment="1">
      <alignment/>
    </xf>
    <xf numFmtId="0" fontId="0" fillId="0" borderId="0" xfId="0" applyAlignment="1">
      <alignment vertical="center"/>
    </xf>
    <xf numFmtId="38" fontId="91" fillId="0" borderId="35" xfId="50" applyFont="1" applyFill="1" applyBorder="1" applyAlignment="1" applyProtection="1">
      <alignment/>
      <protection locked="0"/>
    </xf>
    <xf numFmtId="0" fontId="91" fillId="0" borderId="15" xfId="0" applyFont="1" applyFill="1" applyBorder="1" applyAlignment="1" applyProtection="1">
      <alignment/>
      <protection locked="0"/>
    </xf>
    <xf numFmtId="38" fontId="92" fillId="0" borderId="29" xfId="50" applyFont="1" applyFill="1" applyBorder="1" applyAlignment="1">
      <alignment/>
    </xf>
    <xf numFmtId="38" fontId="93" fillId="0" borderId="35" xfId="50" applyFont="1" applyFill="1" applyBorder="1" applyAlignment="1" applyProtection="1">
      <alignment/>
      <protection locked="0"/>
    </xf>
    <xf numFmtId="37" fontId="94" fillId="0" borderId="10" xfId="0" applyNumberFormat="1" applyFont="1" applyBorder="1" applyAlignment="1" applyProtection="1">
      <alignment/>
      <protection locked="0"/>
    </xf>
    <xf numFmtId="37" fontId="94" fillId="0" borderId="54" xfId="0" applyNumberFormat="1" applyFont="1" applyBorder="1" applyAlignment="1" applyProtection="1">
      <alignment/>
      <protection locked="0"/>
    </xf>
    <xf numFmtId="0" fontId="94" fillId="0" borderId="29" xfId="0" applyFont="1" applyBorder="1" applyAlignment="1" applyProtection="1">
      <alignment/>
      <protection locked="0"/>
    </xf>
    <xf numFmtId="38" fontId="92" fillId="0" borderId="50" xfId="50" applyFont="1" applyFill="1" applyBorder="1" applyAlignment="1">
      <alignment/>
    </xf>
    <xf numFmtId="0" fontId="0" fillId="0" borderId="38" xfId="0" applyBorder="1" applyAlignment="1">
      <alignment vertical="top" wrapText="1"/>
    </xf>
    <xf numFmtId="0" fontId="0" fillId="0" borderId="0" xfId="0" applyBorder="1" applyAlignment="1">
      <alignment vertical="top" wrapText="1"/>
    </xf>
    <xf numFmtId="0" fontId="0" fillId="0" borderId="39"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63" xfId="0" applyBorder="1" applyAlignment="1">
      <alignment vertical="top" wrapText="1"/>
    </xf>
    <xf numFmtId="0" fontId="35" fillId="0" borderId="0" xfId="65">
      <alignment vertical="center"/>
      <protection/>
    </xf>
    <xf numFmtId="0" fontId="18" fillId="0" borderId="0" xfId="65" applyFont="1">
      <alignment vertical="center"/>
      <protection/>
    </xf>
    <xf numFmtId="0" fontId="95" fillId="0" borderId="0" xfId="65" applyFont="1">
      <alignment vertical="center"/>
      <protection/>
    </xf>
    <xf numFmtId="49" fontId="95" fillId="0" borderId="0" xfId="65" applyNumberFormat="1" applyFont="1">
      <alignment vertical="center"/>
      <protection/>
    </xf>
    <xf numFmtId="0" fontId="6" fillId="0" borderId="35" xfId="0" applyFont="1" applyBorder="1" applyAlignment="1">
      <alignment horizontal="center" vertical="center"/>
    </xf>
    <xf numFmtId="0" fontId="6" fillId="0" borderId="11" xfId="0" applyFont="1" applyBorder="1" applyAlignment="1">
      <alignment horizontal="center" vertical="center"/>
    </xf>
    <xf numFmtId="38" fontId="6" fillId="0" borderId="10" xfId="53" applyFont="1" applyFill="1" applyBorder="1" applyAlignment="1" applyProtection="1">
      <alignment/>
      <protection locked="0"/>
    </xf>
    <xf numFmtId="38" fontId="6" fillId="0" borderId="49" xfId="53" applyFont="1" applyFill="1" applyBorder="1" applyAlignment="1" applyProtection="1">
      <alignment horizontal="right"/>
      <protection locked="0"/>
    </xf>
    <xf numFmtId="38" fontId="0" fillId="0" borderId="34" xfId="53" applyFont="1" applyBorder="1" applyAlignment="1">
      <alignment/>
    </xf>
    <xf numFmtId="40" fontId="6" fillId="0" borderId="11" xfId="53" applyNumberFormat="1" applyFont="1" applyFill="1" applyBorder="1" applyAlignment="1" applyProtection="1">
      <alignment/>
      <protection locked="0"/>
    </xf>
    <xf numFmtId="38" fontId="6" fillId="0" borderId="11" xfId="53" applyFont="1" applyFill="1" applyBorder="1" applyAlignment="1" applyProtection="1">
      <alignment horizontal="right"/>
      <protection locked="0"/>
    </xf>
    <xf numFmtId="38" fontId="0" fillId="0" borderId="30" xfId="53" applyFont="1" applyBorder="1" applyAlignment="1">
      <alignment/>
    </xf>
    <xf numFmtId="38" fontId="6" fillId="0" borderId="10" xfId="53" applyFont="1" applyFill="1" applyBorder="1" applyAlignment="1" applyProtection="1">
      <alignment horizontal="right"/>
      <protection locked="0"/>
    </xf>
    <xf numFmtId="38" fontId="6" fillId="0" borderId="10" xfId="53" applyNumberFormat="1" applyFont="1" applyFill="1" applyBorder="1" applyAlignment="1" applyProtection="1">
      <alignment/>
      <protection locked="0"/>
    </xf>
    <xf numFmtId="37" fontId="20" fillId="0" borderId="10" xfId="0" applyNumberFormat="1" applyFont="1" applyBorder="1" applyAlignment="1" applyProtection="1">
      <alignment/>
      <protection/>
    </xf>
    <xf numFmtId="0" fontId="20" fillId="0" borderId="0" xfId="0" applyFont="1" applyAlignment="1" applyProtection="1">
      <alignment/>
      <protection/>
    </xf>
    <xf numFmtId="37" fontId="17" fillId="0" borderId="10" xfId="0" applyNumberFormat="1" applyFont="1" applyBorder="1" applyAlignment="1" applyProtection="1">
      <alignment shrinkToFit="1"/>
      <protection/>
    </xf>
    <xf numFmtId="40" fontId="20" fillId="0" borderId="11" xfId="53" applyNumberFormat="1" applyFont="1" applyBorder="1" applyAlignment="1" applyProtection="1">
      <alignment/>
      <protection/>
    </xf>
    <xf numFmtId="0" fontId="20" fillId="0" borderId="26" xfId="0" applyFont="1" applyBorder="1" applyAlignment="1" applyProtection="1">
      <alignment/>
      <protection/>
    </xf>
    <xf numFmtId="38" fontId="4" fillId="0" borderId="11" xfId="53" applyFont="1" applyBorder="1" applyAlignment="1" applyProtection="1">
      <alignment/>
      <protection/>
    </xf>
    <xf numFmtId="38" fontId="17" fillId="0" borderId="11" xfId="53" applyFont="1" applyBorder="1" applyAlignment="1" applyProtection="1">
      <alignment/>
      <protection/>
    </xf>
    <xf numFmtId="38" fontId="5" fillId="0" borderId="30" xfId="53" applyFont="1" applyBorder="1" applyAlignment="1">
      <alignment/>
    </xf>
    <xf numFmtId="38" fontId="4" fillId="0" borderId="10" xfId="53" applyFont="1" applyBorder="1" applyAlignment="1" applyProtection="1">
      <alignment/>
      <protection/>
    </xf>
    <xf numFmtId="38" fontId="4" fillId="0" borderId="29" xfId="53" applyFont="1" applyBorder="1" applyAlignment="1" applyProtection="1">
      <alignment/>
      <protection/>
    </xf>
    <xf numFmtId="38" fontId="96" fillId="33" borderId="11" xfId="53" applyFont="1" applyFill="1" applyBorder="1" applyAlignment="1" applyProtection="1">
      <alignment/>
      <protection/>
    </xf>
    <xf numFmtId="38" fontId="4" fillId="0" borderId="30" xfId="53" applyFont="1" applyBorder="1" applyAlignment="1" applyProtection="1">
      <alignment/>
      <protection/>
    </xf>
    <xf numFmtId="38" fontId="4" fillId="0" borderId="31" xfId="53" applyFont="1" applyBorder="1" applyAlignment="1" applyProtection="1">
      <alignment/>
      <protection/>
    </xf>
    <xf numFmtId="3" fontId="4" fillId="0" borderId="30" xfId="53" applyNumberFormat="1" applyFont="1" applyBorder="1" applyAlignment="1" applyProtection="1">
      <alignment/>
      <protection/>
    </xf>
    <xf numFmtId="38" fontId="17" fillId="0" borderId="10" xfId="53" applyFont="1" applyBorder="1" applyAlignment="1" applyProtection="1">
      <alignment/>
      <protection/>
    </xf>
    <xf numFmtId="40" fontId="38" fillId="0" borderId="10" xfId="53" applyNumberFormat="1" applyFont="1" applyBorder="1" applyAlignment="1" applyProtection="1">
      <alignment/>
      <protection/>
    </xf>
    <xf numFmtId="38" fontId="4" fillId="0" borderId="23" xfId="53" applyFont="1" applyBorder="1" applyAlignment="1" applyProtection="1">
      <alignment/>
      <protection/>
    </xf>
    <xf numFmtId="38" fontId="17" fillId="0" borderId="23" xfId="53" applyFont="1" applyBorder="1" applyAlignment="1" applyProtection="1">
      <alignment/>
      <protection/>
    </xf>
    <xf numFmtId="38" fontId="4" fillId="0" borderId="32" xfId="53" applyFont="1" applyBorder="1" applyAlignment="1" applyProtection="1">
      <alignment/>
      <protection/>
    </xf>
    <xf numFmtId="0" fontId="17" fillId="0" borderId="0" xfId="0" applyFont="1" applyFill="1" applyAlignment="1">
      <alignment/>
    </xf>
    <xf numFmtId="0" fontId="17" fillId="0" borderId="0" xfId="0" applyFont="1" applyFill="1" applyAlignment="1">
      <alignment horizontal="right"/>
    </xf>
    <xf numFmtId="38" fontId="17" fillId="0" borderId="0" xfId="53" applyFont="1" applyFill="1" applyAlignment="1">
      <alignment/>
    </xf>
    <xf numFmtId="0" fontId="9" fillId="0" borderId="0" xfId="0" applyFont="1" applyFill="1" applyAlignment="1">
      <alignment/>
    </xf>
    <xf numFmtId="0" fontId="6"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right"/>
    </xf>
    <xf numFmtId="38" fontId="38" fillId="0" borderId="0" xfId="0" applyNumberFormat="1" applyFont="1" applyFill="1" applyBorder="1" applyAlignment="1">
      <alignment/>
    </xf>
    <xf numFmtId="0" fontId="6" fillId="0" borderId="10" xfId="0" applyNumberFormat="1" applyFont="1" applyFill="1" applyBorder="1" applyAlignment="1" applyProtection="1">
      <alignment horizontal="right"/>
      <protection locked="0"/>
    </xf>
    <xf numFmtId="0" fontId="6" fillId="0" borderId="0" xfId="0" applyNumberFormat="1" applyFont="1" applyFill="1" applyAlignment="1" applyProtection="1">
      <alignment/>
      <protection locked="0"/>
    </xf>
    <xf numFmtId="0" fontId="6" fillId="0" borderId="10" xfId="0" applyNumberFormat="1" applyFont="1" applyFill="1" applyBorder="1" applyAlignment="1" applyProtection="1">
      <alignment/>
      <protection locked="0"/>
    </xf>
    <xf numFmtId="0" fontId="6" fillId="0" borderId="49" xfId="53" applyNumberFormat="1" applyFont="1" applyFill="1" applyBorder="1" applyAlignment="1" applyProtection="1">
      <alignment horizontal="right"/>
      <protection locked="0"/>
    </xf>
    <xf numFmtId="0" fontId="6" fillId="0" borderId="11" xfId="0" applyNumberFormat="1" applyFont="1" applyFill="1" applyBorder="1" applyAlignment="1" applyProtection="1">
      <alignment horizontal="center"/>
      <protection locked="0"/>
    </xf>
    <xf numFmtId="0" fontId="6" fillId="0" borderId="26" xfId="0" applyNumberFormat="1" applyFont="1" applyFill="1" applyBorder="1" applyAlignment="1" applyProtection="1">
      <alignment/>
      <protection locked="0"/>
    </xf>
    <xf numFmtId="0" fontId="6" fillId="0" borderId="11" xfId="0" applyNumberFormat="1" applyFont="1" applyFill="1" applyBorder="1" applyAlignment="1" applyProtection="1">
      <alignment/>
      <protection locked="0"/>
    </xf>
    <xf numFmtId="38" fontId="6" fillId="0" borderId="11" xfId="53" applyNumberFormat="1" applyFont="1" applyFill="1" applyBorder="1" applyAlignment="1" applyProtection="1">
      <alignment horizontal="right"/>
      <protection locked="0"/>
    </xf>
    <xf numFmtId="49" fontId="18" fillId="0" borderId="0" xfId="65" applyNumberFormat="1" applyFont="1">
      <alignment vertical="center"/>
      <protection/>
    </xf>
    <xf numFmtId="49" fontId="6" fillId="0" borderId="0" xfId="0" applyNumberFormat="1" applyFont="1" applyBorder="1" applyAlignment="1" quotePrefix="1">
      <alignment horizontal="left" vertical="top"/>
    </xf>
    <xf numFmtId="0" fontId="89" fillId="0" borderId="0" xfId="0" applyFont="1" applyAlignment="1">
      <alignment vertical="center"/>
    </xf>
    <xf numFmtId="0" fontId="0" fillId="0" borderId="64" xfId="0" applyBorder="1" applyAlignment="1">
      <alignment vertical="center"/>
    </xf>
    <xf numFmtId="0" fontId="0" fillId="0" borderId="53" xfId="0" applyBorder="1" applyAlignment="1">
      <alignment vertical="center"/>
    </xf>
    <xf numFmtId="0" fontId="0" fillId="0" borderId="65"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63" xfId="0" applyBorder="1" applyAlignment="1">
      <alignment vertical="center"/>
    </xf>
    <xf numFmtId="38" fontId="6" fillId="33" borderId="0" xfId="0" applyNumberFormat="1" applyFont="1" applyFill="1" applyBorder="1" applyAlignment="1">
      <alignment horizontal="left" vertical="top"/>
    </xf>
    <xf numFmtId="0" fontId="6" fillId="33" borderId="0" xfId="0" applyFont="1" applyFill="1" applyBorder="1" applyAlignment="1">
      <alignment horizontal="left" vertical="top"/>
    </xf>
    <xf numFmtId="0" fontId="6" fillId="33" borderId="0" xfId="0" applyFont="1" applyFill="1" applyAlignment="1">
      <alignment/>
    </xf>
    <xf numFmtId="0" fontId="29" fillId="0" borderId="0" xfId="0" applyFont="1" applyBorder="1" applyAlignment="1">
      <alignment/>
    </xf>
    <xf numFmtId="38" fontId="17" fillId="0" borderId="0" xfId="53" applyFont="1" applyFill="1" applyAlignment="1">
      <alignment horizontal="center" vertical="center"/>
    </xf>
    <xf numFmtId="0" fontId="17" fillId="0" borderId="0" xfId="0" applyFont="1" applyFill="1" applyAlignment="1">
      <alignment vertical="center"/>
    </xf>
    <xf numFmtId="0" fontId="6" fillId="0" borderId="25" xfId="0" applyFont="1" applyBorder="1" applyAlignment="1">
      <alignment horizontal="center" wrapText="1"/>
    </xf>
    <xf numFmtId="0" fontId="93" fillId="0" borderId="0" xfId="0" applyFont="1" applyFill="1" applyBorder="1" applyAlignment="1" applyProtection="1">
      <alignment/>
      <protection locked="0"/>
    </xf>
    <xf numFmtId="40" fontId="93" fillId="0" borderId="44" xfId="50" applyNumberFormat="1" applyFont="1" applyFill="1" applyBorder="1" applyAlignment="1" applyProtection="1">
      <alignment/>
      <protection locked="0"/>
    </xf>
    <xf numFmtId="0" fontId="93" fillId="0" borderId="35" xfId="0" applyFont="1" applyFill="1" applyBorder="1" applyAlignment="1" applyProtection="1">
      <alignment horizontal="center"/>
      <protection locked="0"/>
    </xf>
    <xf numFmtId="0" fontId="93" fillId="0" borderId="44" xfId="0" applyNumberFormat="1" applyFont="1" applyFill="1" applyBorder="1" applyAlignment="1" applyProtection="1">
      <alignment horizontal="center"/>
      <protection locked="0"/>
    </xf>
    <xf numFmtId="0" fontId="93" fillId="0" borderId="10" xfId="0" applyFont="1" applyFill="1" applyBorder="1" applyAlignment="1" applyProtection="1">
      <alignment horizontal="center"/>
      <protection locked="0"/>
    </xf>
    <xf numFmtId="0" fontId="24" fillId="0" borderId="44" xfId="0" applyFont="1" applyFill="1" applyBorder="1" applyAlignment="1" applyProtection="1">
      <alignment/>
      <protection locked="0"/>
    </xf>
    <xf numFmtId="38" fontId="30" fillId="0" borderId="44" xfId="50" applyFont="1" applyFill="1" applyBorder="1" applyAlignment="1" applyProtection="1">
      <alignment/>
      <protection locked="0"/>
    </xf>
    <xf numFmtId="0" fontId="93" fillId="0" borderId="66" xfId="0" applyNumberFormat="1" applyFont="1" applyFill="1" applyBorder="1" applyAlignment="1" applyProtection="1">
      <alignment horizontal="center"/>
      <protection locked="0"/>
    </xf>
    <xf numFmtId="0" fontId="93" fillId="0" borderId="15" xfId="0" applyFont="1" applyFill="1" applyBorder="1" applyAlignment="1" applyProtection="1">
      <alignment/>
      <protection locked="0"/>
    </xf>
    <xf numFmtId="0" fontId="93" fillId="0" borderId="45" xfId="0" applyFont="1" applyFill="1" applyBorder="1" applyAlignment="1" applyProtection="1">
      <alignment/>
      <protection locked="0"/>
    </xf>
    <xf numFmtId="38" fontId="93" fillId="0" borderId="10" xfId="50" applyFont="1" applyFill="1" applyBorder="1" applyAlignment="1" applyProtection="1">
      <alignment/>
      <protection locked="0"/>
    </xf>
    <xf numFmtId="39" fontId="93" fillId="0" borderId="10" xfId="0" applyNumberFormat="1" applyFont="1" applyFill="1" applyBorder="1" applyAlignment="1" applyProtection="1">
      <alignment/>
      <protection locked="0"/>
    </xf>
    <xf numFmtId="38" fontId="93" fillId="0" borderId="42" xfId="50" applyFont="1" applyFill="1" applyBorder="1" applyAlignment="1" applyProtection="1">
      <alignment/>
      <protection locked="0"/>
    </xf>
    <xf numFmtId="39" fontId="93" fillId="0" borderId="44" xfId="0" applyNumberFormat="1" applyFont="1" applyFill="1" applyBorder="1" applyAlignment="1" applyProtection="1">
      <alignment/>
      <protection locked="0"/>
    </xf>
    <xf numFmtId="39" fontId="93" fillId="0" borderId="11" xfId="0" applyNumberFormat="1" applyFont="1" applyFill="1" applyBorder="1" applyAlignment="1" applyProtection="1">
      <alignment/>
      <protection locked="0"/>
    </xf>
    <xf numFmtId="0" fontId="0" fillId="0" borderId="0" xfId="0" applyFont="1" applyAlignment="1">
      <alignment vertical="center"/>
    </xf>
    <xf numFmtId="0" fontId="29" fillId="33" borderId="67" xfId="0" applyFont="1" applyFill="1" applyBorder="1" applyAlignment="1">
      <alignment vertical="center"/>
    </xf>
    <xf numFmtId="0" fontId="0" fillId="0" borderId="55" xfId="0" applyBorder="1" applyAlignment="1">
      <alignment/>
    </xf>
    <xf numFmtId="0" fontId="0" fillId="0" borderId="62" xfId="0" applyBorder="1" applyAlignment="1">
      <alignment/>
    </xf>
    <xf numFmtId="0" fontId="6" fillId="0" borderId="62" xfId="0" applyFont="1" applyBorder="1" applyAlignment="1">
      <alignment vertical="center"/>
    </xf>
    <xf numFmtId="0" fontId="9" fillId="0" borderId="0" xfId="0" applyNumberFormat="1" applyFont="1" applyFill="1" applyAlignment="1">
      <alignment vertical="center"/>
    </xf>
    <xf numFmtId="0" fontId="6" fillId="0" borderId="0" xfId="0" applyNumberFormat="1" applyFont="1" applyFill="1" applyAlignment="1">
      <alignment shrinkToFit="1"/>
    </xf>
    <xf numFmtId="49" fontId="6" fillId="0" borderId="0" xfId="0" applyNumberFormat="1" applyFont="1" applyAlignment="1">
      <alignment horizontal="left" indent="1"/>
    </xf>
    <xf numFmtId="0" fontId="97" fillId="0" borderId="67" xfId="0" applyFont="1" applyBorder="1" applyAlignment="1">
      <alignment vertical="center"/>
    </xf>
    <xf numFmtId="0" fontId="29"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29" fillId="0" borderId="68" xfId="0" applyFont="1" applyBorder="1" applyAlignment="1">
      <alignment vertical="center"/>
    </xf>
    <xf numFmtId="0" fontId="29" fillId="0" borderId="67" xfId="0" applyFont="1" applyBorder="1" applyAlignment="1">
      <alignment vertical="center"/>
    </xf>
    <xf numFmtId="0" fontId="97" fillId="0" borderId="67" xfId="0" applyFont="1" applyBorder="1" applyAlignment="1">
      <alignment vertical="center"/>
    </xf>
    <xf numFmtId="0" fontId="98" fillId="0" borderId="0" xfId="0" applyFont="1" applyAlignment="1">
      <alignment vertical="center"/>
    </xf>
    <xf numFmtId="0" fontId="98" fillId="0" borderId="0" xfId="0" applyFont="1" applyAlignment="1">
      <alignment vertical="top"/>
    </xf>
    <xf numFmtId="0" fontId="18" fillId="0" borderId="0" xfId="65" applyFont="1" applyAlignment="1">
      <alignment horizontal="left" vertical="center" indent="1"/>
      <protection/>
    </xf>
    <xf numFmtId="0" fontId="6" fillId="0" borderId="0" xfId="0" applyFont="1" applyAlignment="1">
      <alignment horizontal="left" indent="1"/>
    </xf>
    <xf numFmtId="0" fontId="99" fillId="33" borderId="0" xfId="0" applyFont="1" applyFill="1" applyAlignment="1">
      <alignment vertical="center"/>
    </xf>
    <xf numFmtId="0" fontId="74" fillId="0" borderId="0" xfId="0" applyFont="1" applyAlignment="1">
      <alignment vertical="center"/>
    </xf>
    <xf numFmtId="0" fontId="0" fillId="33" borderId="0" xfId="0" applyFill="1" applyAlignment="1">
      <alignment vertical="center"/>
    </xf>
    <xf numFmtId="0" fontId="0" fillId="33" borderId="0" xfId="0" applyFill="1" applyAlignment="1">
      <alignment vertical="center" shrinkToFit="1"/>
    </xf>
    <xf numFmtId="0" fontId="0" fillId="33" borderId="0" xfId="0" applyFill="1" applyAlignment="1">
      <alignment horizontal="center" vertical="center" shrinkToFit="1"/>
    </xf>
    <xf numFmtId="0" fontId="0" fillId="33" borderId="0" xfId="0" applyFill="1" applyAlignment="1">
      <alignment horizontal="center" vertical="center"/>
    </xf>
    <xf numFmtId="0" fontId="100" fillId="33" borderId="0" xfId="0" applyFont="1" applyFill="1" applyBorder="1" applyAlignment="1">
      <alignment horizontal="center" vertical="center"/>
    </xf>
    <xf numFmtId="0" fontId="0" fillId="33" borderId="0" xfId="0" applyFill="1" applyBorder="1" applyAlignment="1">
      <alignment horizontal="center" vertical="center" shrinkToFit="1"/>
    </xf>
    <xf numFmtId="0" fontId="100" fillId="33" borderId="67" xfId="0" applyFont="1" applyFill="1" applyBorder="1" applyAlignment="1">
      <alignment horizontal="center" vertical="center" wrapText="1"/>
    </xf>
    <xf numFmtId="0" fontId="0" fillId="33" borderId="67" xfId="0" applyFill="1" applyBorder="1" applyAlignment="1">
      <alignment horizontal="center" vertical="center"/>
    </xf>
    <xf numFmtId="0" fontId="0" fillId="33" borderId="69" xfId="0" applyFill="1" applyBorder="1" applyAlignment="1">
      <alignment horizontal="center" vertical="center"/>
    </xf>
    <xf numFmtId="38" fontId="101" fillId="34" borderId="67" xfId="50" applyFont="1" applyFill="1" applyBorder="1" applyAlignment="1">
      <alignment vertical="center" shrinkToFit="1"/>
    </xf>
    <xf numFmtId="229" fontId="0" fillId="33" borderId="70" xfId="0" applyNumberFormat="1" applyFill="1" applyBorder="1" applyAlignment="1">
      <alignment horizontal="center" vertical="center" shrinkToFit="1"/>
    </xf>
    <xf numFmtId="0" fontId="0" fillId="33" borderId="68" xfId="0" applyFill="1" applyBorder="1" applyAlignment="1">
      <alignment horizontal="center" vertical="center"/>
    </xf>
    <xf numFmtId="0" fontId="101" fillId="33" borderId="0" xfId="0" applyFont="1" applyFill="1" applyBorder="1" applyAlignment="1">
      <alignment horizontal="right" vertical="center" wrapText="1"/>
    </xf>
    <xf numFmtId="0" fontId="0" fillId="33" borderId="0" xfId="0" applyFill="1" applyBorder="1" applyAlignment="1">
      <alignment horizontal="right" vertical="center" wrapText="1"/>
    </xf>
    <xf numFmtId="0" fontId="102" fillId="33" borderId="53" xfId="0" applyFont="1" applyFill="1" applyBorder="1" applyAlignment="1">
      <alignment horizontal="left" vertical="center" shrinkToFit="1"/>
    </xf>
    <xf numFmtId="0" fontId="102" fillId="33" borderId="0" xfId="0" applyFont="1" applyFill="1" applyBorder="1" applyAlignment="1">
      <alignment horizontal="left" vertical="center" shrinkToFit="1"/>
    </xf>
    <xf numFmtId="38" fontId="101" fillId="0" borderId="0" xfId="50" applyFont="1" applyFill="1" applyBorder="1" applyAlignment="1">
      <alignment vertical="center" shrinkToFit="1"/>
    </xf>
    <xf numFmtId="229" fontId="0" fillId="33" borderId="0" xfId="0" applyNumberFormat="1" applyFill="1" applyBorder="1" applyAlignment="1">
      <alignment horizontal="center" vertical="center" shrinkToFit="1"/>
    </xf>
    <xf numFmtId="0" fontId="102" fillId="33" borderId="0" xfId="0" applyFont="1" applyFill="1" applyAlignment="1">
      <alignment vertical="top" shrinkToFit="1"/>
    </xf>
    <xf numFmtId="0" fontId="0" fillId="33" borderId="0" xfId="0" applyFill="1" applyAlignment="1">
      <alignment vertical="top" wrapText="1"/>
    </xf>
    <xf numFmtId="38" fontId="6" fillId="0" borderId="0" xfId="0" applyNumberFormat="1" applyFont="1" applyAlignment="1">
      <alignment/>
    </xf>
    <xf numFmtId="0" fontId="0" fillId="33" borderId="67" xfId="0" applyFill="1" applyBorder="1" applyAlignment="1">
      <alignment horizontal="center" vertical="center"/>
    </xf>
    <xf numFmtId="38" fontId="101" fillId="33" borderId="67" xfId="50" applyFont="1" applyFill="1" applyBorder="1" applyAlignment="1">
      <alignment vertical="center" shrinkToFit="1"/>
    </xf>
    <xf numFmtId="0" fontId="103" fillId="0" borderId="0" xfId="0" applyFont="1" applyAlignment="1">
      <alignment horizontal="center" vertical="center"/>
    </xf>
    <xf numFmtId="0" fontId="29" fillId="0" borderId="67" xfId="0" applyFont="1" applyBorder="1" applyAlignment="1">
      <alignment vertical="center" wrapText="1"/>
    </xf>
    <xf numFmtId="0" fontId="97" fillId="0" borderId="67" xfId="0" applyFont="1" applyBorder="1" applyAlignment="1">
      <alignment vertical="center" wrapText="1"/>
    </xf>
    <xf numFmtId="0" fontId="29" fillId="0" borderId="60" xfId="0" applyFont="1" applyBorder="1" applyAlignment="1">
      <alignment vertical="center"/>
    </xf>
    <xf numFmtId="0" fontId="29" fillId="0" borderId="70" xfId="0" applyFont="1" applyBorder="1" applyAlignment="1">
      <alignment vertical="center"/>
    </xf>
    <xf numFmtId="0" fontId="29" fillId="0" borderId="67" xfId="0" applyFont="1" applyBorder="1" applyAlignment="1">
      <alignment vertical="center"/>
    </xf>
    <xf numFmtId="0" fontId="29" fillId="0" borderId="71" xfId="0" applyFont="1" applyBorder="1" applyAlignment="1">
      <alignment vertical="center" wrapText="1"/>
    </xf>
    <xf numFmtId="0" fontId="29" fillId="0" borderId="72" xfId="0" applyFont="1" applyBorder="1" applyAlignment="1">
      <alignment vertical="center" wrapText="1"/>
    </xf>
    <xf numFmtId="0" fontId="97" fillId="0" borderId="68" xfId="0" applyFont="1" applyBorder="1" applyAlignment="1">
      <alignment vertical="center" wrapText="1"/>
    </xf>
    <xf numFmtId="0" fontId="97" fillId="0" borderId="60" xfId="0" applyFont="1" applyBorder="1" applyAlignment="1">
      <alignment vertical="center" wrapText="1"/>
    </xf>
    <xf numFmtId="0" fontId="97" fillId="0" borderId="70" xfId="0" applyFont="1" applyBorder="1" applyAlignment="1">
      <alignment vertical="center" wrapText="1"/>
    </xf>
    <xf numFmtId="0" fontId="29" fillId="0" borderId="71" xfId="0" applyFont="1" applyBorder="1" applyAlignment="1">
      <alignment vertical="center"/>
    </xf>
    <xf numFmtId="0" fontId="29" fillId="0" borderId="73" xfId="0" applyFont="1" applyBorder="1" applyAlignment="1">
      <alignment vertical="center"/>
    </xf>
    <xf numFmtId="0" fontId="29" fillId="33" borderId="71" xfId="0" applyFont="1" applyFill="1" applyBorder="1" applyAlignment="1">
      <alignment vertical="center" wrapText="1"/>
    </xf>
    <xf numFmtId="0" fontId="29" fillId="33" borderId="72" xfId="0" applyFont="1" applyFill="1" applyBorder="1" applyAlignment="1">
      <alignment horizontal="center" vertical="center"/>
    </xf>
    <xf numFmtId="0" fontId="29" fillId="33" borderId="67" xfId="0" applyFont="1" applyFill="1" applyBorder="1" applyAlignment="1">
      <alignment horizontal="center" vertical="center"/>
    </xf>
    <xf numFmtId="0" fontId="29" fillId="33" borderId="67" xfId="0" applyFont="1" applyFill="1" applyBorder="1" applyAlignment="1">
      <alignment vertical="center" wrapText="1"/>
    </xf>
    <xf numFmtId="0" fontId="29" fillId="33" borderId="67" xfId="0" applyFont="1" applyFill="1" applyBorder="1" applyAlignment="1">
      <alignment vertical="center"/>
    </xf>
    <xf numFmtId="0" fontId="29" fillId="33" borderId="60" xfId="0" applyFont="1" applyFill="1" applyBorder="1" applyAlignment="1">
      <alignment vertical="center"/>
    </xf>
    <xf numFmtId="0" fontId="29" fillId="33" borderId="70" xfId="0" applyFont="1" applyFill="1" applyBorder="1" applyAlignment="1">
      <alignment vertical="center"/>
    </xf>
    <xf numFmtId="0" fontId="29" fillId="0" borderId="72" xfId="0" applyFont="1" applyBorder="1" applyAlignment="1">
      <alignment vertical="center"/>
    </xf>
    <xf numFmtId="0" fontId="0" fillId="0" borderId="72" xfId="0" applyFont="1" applyBorder="1" applyAlignment="1">
      <alignment vertical="center"/>
    </xf>
    <xf numFmtId="0" fontId="29" fillId="33" borderId="68" xfId="0" applyFont="1" applyFill="1" applyBorder="1" applyAlignment="1">
      <alignment vertical="center" wrapText="1"/>
    </xf>
    <xf numFmtId="0" fontId="0" fillId="33" borderId="60" xfId="0" applyFont="1" applyFill="1" applyBorder="1" applyAlignment="1">
      <alignment vertical="center" wrapText="1"/>
    </xf>
    <xf numFmtId="0" fontId="0" fillId="33" borderId="70" xfId="0" applyFont="1" applyFill="1" applyBorder="1" applyAlignment="1">
      <alignment vertical="center" wrapText="1"/>
    </xf>
    <xf numFmtId="0" fontId="29" fillId="33" borderId="60" xfId="0" applyFont="1" applyFill="1" applyBorder="1" applyAlignment="1">
      <alignment vertical="center" wrapText="1"/>
    </xf>
    <xf numFmtId="0" fontId="29" fillId="33" borderId="70"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89" fillId="33" borderId="0" xfId="0" applyFont="1" applyFill="1" applyAlignment="1">
      <alignment horizontal="right" vertical="center" shrinkToFit="1"/>
    </xf>
    <xf numFmtId="0" fontId="104" fillId="33" borderId="0" xfId="0" applyFont="1" applyFill="1" applyAlignment="1">
      <alignment horizontal="center" vertical="center"/>
    </xf>
    <xf numFmtId="0" fontId="0" fillId="33" borderId="37" xfId="0" applyFill="1" applyBorder="1" applyAlignment="1">
      <alignment horizontal="center" vertical="center"/>
    </xf>
    <xf numFmtId="0" fontId="0" fillId="33" borderId="67" xfId="0" applyFill="1" applyBorder="1" applyAlignment="1">
      <alignment horizontal="center" vertical="center" shrinkToFit="1"/>
    </xf>
    <xf numFmtId="0" fontId="0" fillId="34" borderId="68" xfId="0" applyFill="1" applyBorder="1" applyAlignment="1">
      <alignment horizontal="left" vertical="center" indent="1"/>
    </xf>
    <xf numFmtId="0" fontId="0" fillId="34" borderId="60" xfId="0" applyFill="1" applyBorder="1" applyAlignment="1">
      <alignment horizontal="left" vertical="center" indent="1"/>
    </xf>
    <xf numFmtId="0" fontId="0" fillId="33" borderId="71" xfId="0" applyFill="1" applyBorder="1" applyAlignment="1">
      <alignment horizontal="center" vertical="center" shrinkToFit="1"/>
    </xf>
    <xf numFmtId="0" fontId="0" fillId="33" borderId="72" xfId="0" applyFill="1" applyBorder="1" applyAlignment="1">
      <alignment horizontal="center" vertical="center" shrinkToFit="1"/>
    </xf>
    <xf numFmtId="0" fontId="100" fillId="33" borderId="67" xfId="0" applyFont="1" applyFill="1" applyBorder="1" applyAlignment="1">
      <alignment horizontal="center" vertical="center" wrapText="1"/>
    </xf>
    <xf numFmtId="0" fontId="100" fillId="33" borderId="67" xfId="0" applyFont="1" applyFill="1" applyBorder="1" applyAlignment="1">
      <alignment horizontal="center" vertical="center"/>
    </xf>
    <xf numFmtId="0" fontId="0" fillId="34" borderId="68" xfId="0" applyFill="1" applyBorder="1" applyAlignment="1">
      <alignment horizontal="center" vertical="center"/>
    </xf>
    <xf numFmtId="0" fontId="0" fillId="34" borderId="60" xfId="0" applyFill="1" applyBorder="1" applyAlignment="1">
      <alignment horizontal="center" vertical="center"/>
    </xf>
    <xf numFmtId="0" fontId="0" fillId="33" borderId="73" xfId="0" applyFill="1" applyBorder="1" applyAlignment="1">
      <alignment horizontal="center" vertical="center" shrinkToFit="1"/>
    </xf>
    <xf numFmtId="0" fontId="0" fillId="35" borderId="68" xfId="0" applyFill="1" applyBorder="1" applyAlignment="1">
      <alignment horizontal="center" vertical="center"/>
    </xf>
    <xf numFmtId="0" fontId="0" fillId="35" borderId="60" xfId="0" applyFill="1" applyBorder="1" applyAlignment="1">
      <alignment horizontal="center" vertical="center"/>
    </xf>
    <xf numFmtId="0" fontId="0" fillId="35" borderId="70" xfId="0" applyFill="1" applyBorder="1" applyAlignment="1">
      <alignment horizontal="center" vertical="center"/>
    </xf>
    <xf numFmtId="0" fontId="0" fillId="33" borderId="71"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72" xfId="0" applyFill="1" applyBorder="1" applyAlignment="1">
      <alignment horizontal="center" vertical="center" wrapText="1"/>
    </xf>
    <xf numFmtId="0" fontId="0" fillId="33" borderId="68" xfId="0" applyFill="1" applyBorder="1" applyAlignment="1">
      <alignment horizontal="center" vertical="center"/>
    </xf>
    <xf numFmtId="0" fontId="0" fillId="33" borderId="60" xfId="0" applyFill="1" applyBorder="1" applyAlignment="1">
      <alignment horizontal="center" vertical="center"/>
    </xf>
    <xf numFmtId="0" fontId="0" fillId="33" borderId="68" xfId="0" applyFill="1" applyBorder="1" applyAlignment="1">
      <alignment horizontal="left" vertical="center"/>
    </xf>
    <xf numFmtId="0" fontId="0" fillId="33" borderId="60" xfId="0" applyFill="1" applyBorder="1" applyAlignment="1">
      <alignment horizontal="left" vertical="center"/>
    </xf>
    <xf numFmtId="0" fontId="0" fillId="33" borderId="70" xfId="0" applyFill="1" applyBorder="1" applyAlignment="1">
      <alignment horizontal="left" vertical="center"/>
    </xf>
    <xf numFmtId="229" fontId="0" fillId="33" borderId="71" xfId="0" applyNumberFormat="1" applyFill="1" applyBorder="1" applyAlignment="1">
      <alignment horizontal="center" vertical="center" shrinkToFit="1"/>
    </xf>
    <xf numFmtId="229" fontId="0" fillId="33" borderId="73" xfId="0" applyNumberFormat="1" applyFill="1" applyBorder="1" applyAlignment="1">
      <alignment horizontal="center" vertical="center" shrinkToFit="1"/>
    </xf>
    <xf numFmtId="229" fontId="0" fillId="33" borderId="72" xfId="0" applyNumberFormat="1" applyFill="1" applyBorder="1" applyAlignment="1">
      <alignment horizontal="center" vertical="center" shrinkToFit="1"/>
    </xf>
    <xf numFmtId="0" fontId="0" fillId="33" borderId="67" xfId="0" applyFill="1" applyBorder="1" applyAlignment="1">
      <alignment horizontal="center" vertical="center"/>
    </xf>
    <xf numFmtId="0" fontId="101" fillId="35" borderId="68" xfId="0" applyFont="1" applyFill="1"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xf numFmtId="0" fontId="102" fillId="33" borderId="0" xfId="0" applyFont="1" applyFill="1" applyBorder="1" applyAlignment="1">
      <alignment horizontal="left" vertical="top"/>
    </xf>
    <xf numFmtId="0" fontId="102" fillId="33" borderId="0" xfId="0" applyFont="1" applyFill="1" applyBorder="1" applyAlignment="1">
      <alignment horizontal="left" vertical="top" wrapText="1"/>
    </xf>
    <xf numFmtId="0" fontId="18" fillId="0" borderId="26" xfId="0" applyFont="1" applyBorder="1" applyAlignment="1" applyProtection="1">
      <alignment horizontal="left" shrinkToFit="1"/>
      <protection locked="0"/>
    </xf>
    <xf numFmtId="0" fontId="18" fillId="0" borderId="31" xfId="0" applyFont="1" applyBorder="1" applyAlignment="1" applyProtection="1">
      <alignment horizontal="left" shrinkToFit="1"/>
      <protection locked="0"/>
    </xf>
    <xf numFmtId="38" fontId="6" fillId="0" borderId="74" xfId="0" applyNumberFormat="1" applyFont="1" applyFill="1" applyBorder="1" applyAlignment="1">
      <alignment horizontal="right"/>
    </xf>
    <xf numFmtId="0" fontId="6" fillId="0" borderId="75" xfId="0" applyFont="1" applyFill="1" applyBorder="1" applyAlignment="1">
      <alignment horizontal="right"/>
    </xf>
    <xf numFmtId="38" fontId="6" fillId="0" borderId="74" xfId="53" applyFont="1" applyFill="1" applyBorder="1" applyAlignment="1">
      <alignment horizontal="right"/>
    </xf>
    <xf numFmtId="38" fontId="6" fillId="0" borderId="75" xfId="53" applyFont="1" applyFill="1" applyBorder="1" applyAlignment="1">
      <alignment horizontal="right"/>
    </xf>
    <xf numFmtId="38" fontId="6" fillId="0" borderId="76" xfId="53" applyFont="1" applyFill="1" applyBorder="1" applyAlignment="1">
      <alignment horizontal="right"/>
    </xf>
    <xf numFmtId="38" fontId="0" fillId="0" borderId="74" xfId="0" applyNumberFormat="1" applyFill="1" applyBorder="1" applyAlignment="1">
      <alignment horizontal="right"/>
    </xf>
    <xf numFmtId="0" fontId="0" fillId="0" borderId="76" xfId="0" applyFill="1" applyBorder="1" applyAlignment="1">
      <alignment horizontal="right"/>
    </xf>
    <xf numFmtId="0" fontId="0" fillId="0" borderId="75" xfId="0" applyFill="1" applyBorder="1" applyAlignment="1">
      <alignment horizontal="right"/>
    </xf>
    <xf numFmtId="0" fontId="6" fillId="0" borderId="76" xfId="0" applyFont="1" applyFill="1" applyBorder="1" applyAlignment="1">
      <alignment horizontal="right"/>
    </xf>
    <xf numFmtId="0" fontId="4" fillId="0" borderId="54" xfId="0" applyFont="1" applyBorder="1" applyAlignment="1">
      <alignment horizontal="center" wrapText="1"/>
    </xf>
    <xf numFmtId="0" fontId="4" fillId="0" borderId="47" xfId="0" applyFont="1" applyBorder="1" applyAlignment="1">
      <alignment horizontal="center" wrapText="1"/>
    </xf>
    <xf numFmtId="0" fontId="4" fillId="0" borderId="25" xfId="0" applyFont="1" applyBorder="1" applyAlignment="1">
      <alignment horizontal="center" vertical="center" wrapText="1"/>
    </xf>
    <xf numFmtId="38" fontId="4" fillId="0" borderId="11" xfId="53" applyFont="1" applyBorder="1" applyAlignment="1" applyProtection="1">
      <alignment horizontal="right"/>
      <protection/>
    </xf>
    <xf numFmtId="38" fontId="4" fillId="0" borderId="26" xfId="53" applyFont="1" applyBorder="1" applyAlignment="1" applyProtection="1">
      <alignment horizontal="right"/>
      <protection/>
    </xf>
    <xf numFmtId="0" fontId="17" fillId="0" borderId="15" xfId="0" applyFont="1" applyFill="1" applyBorder="1" applyAlignment="1">
      <alignment horizontal="right" indent="1"/>
    </xf>
    <xf numFmtId="0" fontId="17" fillId="0" borderId="0" xfId="0" applyFont="1" applyFill="1" applyAlignment="1">
      <alignment horizontal="right"/>
    </xf>
    <xf numFmtId="0" fontId="9" fillId="0" borderId="0" xfId="0" applyFont="1" applyFill="1" applyAlignment="1">
      <alignment horizontal="left" vertical="center" wrapText="1"/>
    </xf>
    <xf numFmtId="0" fontId="6" fillId="0" borderId="26"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0" fontId="6" fillId="0" borderId="25" xfId="0" applyFont="1" applyBorder="1" applyAlignment="1">
      <alignment horizontal="center" wrapText="1"/>
    </xf>
    <xf numFmtId="0" fontId="33" fillId="0" borderId="14" xfId="0" applyFont="1" applyFill="1" applyBorder="1" applyAlignment="1">
      <alignment horizontal="left" vertical="center" wrapText="1"/>
    </xf>
    <xf numFmtId="0" fontId="6" fillId="0" borderId="0" xfId="0" applyFont="1" applyFill="1" applyBorder="1" applyAlignment="1">
      <alignment horizontal="center" vertical="center" textRotation="255" shrinkToFit="1"/>
    </xf>
    <xf numFmtId="0" fontId="6" fillId="0" borderId="0" xfId="0" applyFont="1" applyFill="1" applyAlignment="1">
      <alignment horizontal="center" shrinkToFit="1"/>
    </xf>
    <xf numFmtId="0" fontId="33" fillId="0" borderId="14" xfId="0" applyFont="1" applyFill="1" applyBorder="1" applyAlignment="1">
      <alignment horizontal="left" vertical="top" wrapText="1"/>
    </xf>
    <xf numFmtId="0" fontId="11" fillId="0" borderId="0" xfId="0" applyFont="1" applyAlignment="1">
      <alignment horizontal="left" shrinkToFit="1"/>
    </xf>
    <xf numFmtId="0" fontId="11" fillId="0" borderId="12" xfId="0" applyFont="1" applyBorder="1" applyAlignment="1">
      <alignment horizont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horizontal="center" vertical="center"/>
    </xf>
    <xf numFmtId="0" fontId="105" fillId="0" borderId="0" xfId="0" applyFont="1" applyAlignment="1">
      <alignment horizontal="center" vertical="center"/>
    </xf>
    <xf numFmtId="0" fontId="101" fillId="0" borderId="64" xfId="0" applyFont="1" applyBorder="1" applyAlignment="1">
      <alignment horizontal="center" vertical="center"/>
    </xf>
    <xf numFmtId="0" fontId="101" fillId="0" borderId="65" xfId="0" applyFont="1" applyBorder="1" applyAlignment="1">
      <alignment horizontal="center" vertical="center"/>
    </xf>
    <xf numFmtId="0" fontId="101" fillId="0" borderId="38" xfId="0" applyFont="1" applyBorder="1" applyAlignment="1">
      <alignment horizontal="center" vertical="center"/>
    </xf>
    <xf numFmtId="0" fontId="101" fillId="0" borderId="39" xfId="0" applyFont="1" applyBorder="1" applyAlignment="1">
      <alignment horizontal="center" vertical="center"/>
    </xf>
    <xf numFmtId="0" fontId="101" fillId="0" borderId="38" xfId="0" applyFont="1" applyBorder="1" applyAlignment="1">
      <alignment horizontal="left" vertical="center" indent="1"/>
    </xf>
    <xf numFmtId="0" fontId="101" fillId="0" borderId="0" xfId="0" applyFont="1" applyBorder="1" applyAlignment="1">
      <alignment horizontal="left" vertical="center" indent="1"/>
    </xf>
    <xf numFmtId="0" fontId="101" fillId="0" borderId="39" xfId="0" applyFont="1" applyBorder="1" applyAlignment="1">
      <alignment horizontal="left" vertical="center" indent="1"/>
    </xf>
    <xf numFmtId="0" fontId="101" fillId="0" borderId="38" xfId="0" applyFont="1" applyBorder="1" applyAlignment="1">
      <alignment horizontal="left" vertical="center"/>
    </xf>
    <xf numFmtId="0" fontId="101" fillId="0" borderId="0" xfId="0" applyFont="1" applyBorder="1" applyAlignment="1">
      <alignment horizontal="left" vertical="center"/>
    </xf>
    <xf numFmtId="0" fontId="101" fillId="0" borderId="39" xfId="0" applyFont="1" applyBorder="1" applyAlignment="1">
      <alignment horizontal="left" vertical="center"/>
    </xf>
    <xf numFmtId="0" fontId="101" fillId="0" borderId="53" xfId="0" applyFont="1" applyBorder="1" applyAlignment="1">
      <alignment horizontal="center" vertical="center"/>
    </xf>
    <xf numFmtId="2" fontId="89" fillId="0" borderId="0" xfId="0" applyNumberFormat="1" applyFont="1" applyAlignment="1">
      <alignment horizontal="left" vertical="center"/>
    </xf>
    <xf numFmtId="0" fontId="89" fillId="0" borderId="0" xfId="0" applyFont="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101" fillId="0" borderId="36" xfId="0" applyFont="1" applyBorder="1" applyAlignment="1">
      <alignment horizontal="center" vertical="center"/>
    </xf>
    <xf numFmtId="0" fontId="101" fillId="0" borderId="63" xfId="0" applyFont="1" applyBorder="1" applyAlignment="1">
      <alignment horizontal="center" vertical="center"/>
    </xf>
    <xf numFmtId="0" fontId="106" fillId="0" borderId="38" xfId="0" applyNumberFormat="1" applyFont="1" applyBorder="1" applyAlignment="1">
      <alignment horizontal="left" vertical="center"/>
    </xf>
    <xf numFmtId="0" fontId="106" fillId="0" borderId="0" xfId="0" applyNumberFormat="1" applyFont="1" applyBorder="1" applyAlignment="1">
      <alignment horizontal="left" vertical="center"/>
    </xf>
    <xf numFmtId="0" fontId="106" fillId="0" borderId="39" xfId="0" applyNumberFormat="1" applyFont="1" applyBorder="1" applyAlignment="1">
      <alignment horizontal="left" vertical="center"/>
    </xf>
    <xf numFmtId="0" fontId="101" fillId="0" borderId="37" xfId="0" applyFont="1" applyBorder="1" applyAlignment="1">
      <alignment horizontal="center" vertical="center"/>
    </xf>
    <xf numFmtId="0" fontId="106" fillId="0" borderId="38" xfId="0" applyFont="1" applyBorder="1" applyAlignment="1">
      <alignment horizontal="right" vertical="center"/>
    </xf>
    <xf numFmtId="0" fontId="106" fillId="0" borderId="0" xfId="0" applyFont="1" applyBorder="1" applyAlignment="1">
      <alignment horizontal="right" vertical="center"/>
    </xf>
    <xf numFmtId="0" fontId="106" fillId="0" borderId="39" xfId="0" applyFont="1" applyBorder="1" applyAlignment="1">
      <alignment horizontal="right" vertical="center"/>
    </xf>
    <xf numFmtId="0" fontId="102" fillId="0" borderId="0" xfId="0" applyFont="1" applyBorder="1" applyAlignment="1">
      <alignment horizontal="center" vertical="center"/>
    </xf>
    <xf numFmtId="0" fontId="102" fillId="0" borderId="39" xfId="0" applyFont="1" applyBorder="1" applyAlignment="1">
      <alignment horizontal="center" vertical="center"/>
    </xf>
    <xf numFmtId="0" fontId="107" fillId="0" borderId="38" xfId="0" applyFont="1" applyBorder="1" applyAlignment="1">
      <alignment horizontal="center" vertical="center"/>
    </xf>
    <xf numFmtId="0" fontId="107" fillId="0" borderId="0" xfId="0" applyFont="1" applyBorder="1" applyAlignment="1">
      <alignment horizontal="center" vertical="center"/>
    </xf>
    <xf numFmtId="0" fontId="107" fillId="0" borderId="39" xfId="0" applyFont="1" applyBorder="1" applyAlignment="1">
      <alignment horizontal="center" vertical="center"/>
    </xf>
    <xf numFmtId="0" fontId="6" fillId="0" borderId="14" xfId="0" applyNumberFormat="1" applyFont="1" applyBorder="1" applyAlignment="1">
      <alignment horizontal="left" vertical="distributed" wrapText="1"/>
    </xf>
    <xf numFmtId="0" fontId="6" fillId="0" borderId="0" xfId="0" applyNumberFormat="1" applyFont="1" applyBorder="1" applyAlignment="1">
      <alignment horizontal="left" vertical="distributed" wrapText="1"/>
    </xf>
    <xf numFmtId="0" fontId="6" fillId="0" borderId="17" xfId="0" applyNumberFormat="1" applyFont="1" applyBorder="1" applyAlignment="1">
      <alignment horizontal="left" vertical="distributed" wrapText="1"/>
    </xf>
    <xf numFmtId="0" fontId="9" fillId="0" borderId="48" xfId="0" applyFont="1" applyBorder="1" applyAlignment="1">
      <alignment horizontal="center"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62" xfId="0" applyFont="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79" xfId="0" applyFont="1" applyBorder="1" applyAlignment="1">
      <alignment horizontal="left" shrinkToFit="1"/>
    </xf>
    <xf numFmtId="0" fontId="9" fillId="0" borderId="4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9" fillId="0" borderId="49"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0" xfId="0" applyFont="1" applyAlignment="1">
      <alignment horizontal="center" vertical="center" wrapText="1" shrinkToFit="1"/>
    </xf>
    <xf numFmtId="0" fontId="19" fillId="0" borderId="62" xfId="0" applyFont="1" applyBorder="1" applyAlignment="1">
      <alignment horizontal="center" vertical="center" wrapText="1" shrinkToFit="1"/>
    </xf>
    <xf numFmtId="0" fontId="28" fillId="0" borderId="1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2" xfId="0" applyFont="1" applyBorder="1" applyAlignment="1">
      <alignment horizontal="left" vertical="center" wrapText="1"/>
    </xf>
    <xf numFmtId="0" fontId="8" fillId="0" borderId="58" xfId="0" applyFont="1" applyBorder="1" applyAlignment="1">
      <alignment horizontal="left" vertical="center" wrapText="1"/>
    </xf>
    <xf numFmtId="0" fontId="9" fillId="0" borderId="4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6" fillId="0" borderId="14"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28" fillId="0" borderId="14" xfId="0" applyFont="1" applyFill="1" applyBorder="1" applyAlignment="1">
      <alignment horizontal="center" vertical="center"/>
    </xf>
    <xf numFmtId="0" fontId="28" fillId="0" borderId="28" xfId="0" applyFont="1" applyFill="1" applyBorder="1" applyAlignment="1">
      <alignment horizontal="center" vertical="center"/>
    </xf>
    <xf numFmtId="0" fontId="19" fillId="0" borderId="19" xfId="0" applyFont="1" applyBorder="1" applyAlignment="1">
      <alignment wrapText="1"/>
    </xf>
    <xf numFmtId="0" fontId="19" fillId="0" borderId="55" xfId="0" applyFont="1" applyBorder="1" applyAlignment="1">
      <alignment wrapText="1"/>
    </xf>
    <xf numFmtId="0" fontId="19" fillId="0" borderId="10" xfId="0" applyFont="1" applyBorder="1" applyAlignment="1">
      <alignment wrapText="1"/>
    </xf>
    <xf numFmtId="0" fontId="19" fillId="0" borderId="0" xfId="0" applyFont="1" applyAlignment="1">
      <alignment wrapText="1"/>
    </xf>
    <xf numFmtId="0" fontId="19" fillId="0" borderId="62" xfId="0" applyFont="1" applyBorder="1" applyAlignment="1">
      <alignment wrapText="1"/>
    </xf>
    <xf numFmtId="0" fontId="6" fillId="0" borderId="16" xfId="0" applyFont="1" applyBorder="1" applyAlignment="1">
      <alignment horizontal="left" vertical="center"/>
    </xf>
    <xf numFmtId="0" fontId="6" fillId="0" borderId="80" xfId="0" applyFont="1" applyBorder="1" applyAlignment="1">
      <alignment horizontal="left" vertical="center"/>
    </xf>
    <xf numFmtId="0" fontId="2" fillId="0" borderId="14"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48" xfId="0" applyFont="1" applyBorder="1" applyAlignment="1">
      <alignment horizontal="left" vertical="center" indent="1"/>
    </xf>
    <xf numFmtId="0" fontId="6" fillId="0" borderId="19" xfId="0" applyFont="1" applyBorder="1" applyAlignment="1">
      <alignment horizontal="left" vertical="center" indent="1"/>
    </xf>
    <xf numFmtId="0" fontId="6" fillId="0" borderId="14" xfId="0" applyFont="1" applyBorder="1" applyAlignment="1">
      <alignment horizontal="left" vertical="center" indent="1"/>
    </xf>
    <xf numFmtId="0" fontId="6" fillId="0" borderId="0" xfId="0" applyFont="1" applyBorder="1" applyAlignment="1">
      <alignment horizontal="left" vertical="center" indent="1"/>
    </xf>
    <xf numFmtId="0" fontId="6" fillId="0" borderId="16" xfId="0" applyFont="1" applyBorder="1" applyAlignment="1">
      <alignment horizontal="left"/>
    </xf>
    <xf numFmtId="0" fontId="6" fillId="0" borderId="81" xfId="0" applyFont="1" applyBorder="1" applyAlignment="1">
      <alignment horizontal="left"/>
    </xf>
    <xf numFmtId="0" fontId="6" fillId="0" borderId="49"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indent="1"/>
    </xf>
    <xf numFmtId="0" fontId="6" fillId="0" borderId="82" xfId="0" applyFont="1" applyBorder="1" applyAlignment="1">
      <alignment horizontal="left"/>
    </xf>
    <xf numFmtId="0" fontId="6" fillId="0" borderId="83" xfId="0" applyFont="1" applyBorder="1" applyAlignment="1">
      <alignment horizontal="left"/>
    </xf>
    <xf numFmtId="0" fontId="9" fillId="0" borderId="49" xfId="0" applyFont="1" applyBorder="1" applyAlignment="1">
      <alignment horizontal="center" vertical="center"/>
    </xf>
    <xf numFmtId="0" fontId="9" fillId="0" borderId="10" xfId="0" applyFont="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84" xfId="0" applyFont="1" applyBorder="1" applyAlignment="1">
      <alignment horizontal="left"/>
    </xf>
    <xf numFmtId="0" fontId="37" fillId="0" borderId="0" xfId="65" applyFont="1" applyAlignment="1">
      <alignment horizontal="center" vertical="center"/>
      <protection/>
    </xf>
    <xf numFmtId="0" fontId="18" fillId="0" borderId="0" xfId="65" applyFont="1" applyAlignment="1">
      <alignment horizontal="center" vertical="center"/>
      <protection/>
    </xf>
    <xf numFmtId="0" fontId="18" fillId="0" borderId="0" xfId="65" applyFont="1" applyAlignment="1">
      <alignment horizontal="left" vertical="center"/>
      <protection/>
    </xf>
    <xf numFmtId="0" fontId="18" fillId="0" borderId="0" xfId="65" applyFont="1" applyAlignment="1">
      <alignment horizontal="left" vertical="center" wrapText="1"/>
      <protection/>
    </xf>
    <xf numFmtId="0" fontId="18" fillId="0" borderId="0" xfId="65" applyFont="1" applyAlignment="1">
      <alignment horizontal="left" vertical="top" wrapText="1"/>
      <protection/>
    </xf>
    <xf numFmtId="0" fontId="6" fillId="0" borderId="0" xfId="0" applyFont="1" applyAlignment="1">
      <alignment horizontal="left" vertical="top" wrapText="1" indent="1"/>
    </xf>
    <xf numFmtId="0" fontId="0" fillId="0" borderId="0" xfId="0" applyAlignment="1">
      <alignment/>
    </xf>
    <xf numFmtId="0" fontId="6" fillId="0" borderId="0" xfId="0" applyFont="1" applyAlignment="1">
      <alignment horizontal="left"/>
    </xf>
    <xf numFmtId="0" fontId="108" fillId="0" borderId="0" xfId="0" applyFont="1" applyAlignment="1">
      <alignment horizontal="center"/>
    </xf>
    <xf numFmtId="0" fontId="6" fillId="0" borderId="0" xfId="0" applyFont="1" applyAlignment="1">
      <alignment horizontal="left" shrinkToFit="1"/>
    </xf>
    <xf numFmtId="0" fontId="6" fillId="0" borderId="0" xfId="0" applyFont="1" applyAlignment="1">
      <alignment horizontal="distributed"/>
    </xf>
    <xf numFmtId="0" fontId="6" fillId="0" borderId="0" xfId="0" applyFont="1" applyAlignment="1">
      <alignment horizontal="distributed" indent="1"/>
    </xf>
    <xf numFmtId="0" fontId="6" fillId="0" borderId="0" xfId="0" applyFont="1" applyAlignment="1">
      <alignment horizontal="center"/>
    </xf>
    <xf numFmtId="49" fontId="6" fillId="0" borderId="0" xfId="0" applyNumberFormat="1" applyFont="1" applyAlignment="1">
      <alignment horizontal="left"/>
    </xf>
    <xf numFmtId="0" fontId="6" fillId="0" borderId="0" xfId="0" applyNumberFormat="1" applyFont="1" applyAlignment="1">
      <alignment horizontal="left"/>
    </xf>
    <xf numFmtId="0" fontId="6" fillId="0" borderId="0" xfId="0" applyFont="1" applyAlignment="1">
      <alignment horizontal="left" vertical="distributed" wrapText="1" indent="1"/>
    </xf>
    <xf numFmtId="58" fontId="6" fillId="0" borderId="0" xfId="0" applyNumberFormat="1" applyFont="1" applyAlignment="1" quotePrefix="1">
      <alignment horizontal="distributed" indent="1"/>
    </xf>
    <xf numFmtId="58" fontId="6" fillId="0" borderId="0" xfId="0" applyNumberFormat="1" applyFont="1" applyFill="1" applyAlignment="1">
      <alignment horizontal="left" indent="1"/>
    </xf>
    <xf numFmtId="0" fontId="6" fillId="0" borderId="0" xfId="0" applyNumberFormat="1" applyFont="1" applyFill="1" applyAlignment="1">
      <alignment horizontal="left" indent="1"/>
    </xf>
    <xf numFmtId="0" fontId="11" fillId="0" borderId="0" xfId="0" applyFont="1" applyAlignment="1" applyProtection="1">
      <alignment horizontal="center" shrinkToFit="1"/>
      <protection locked="0"/>
    </xf>
    <xf numFmtId="0" fontId="21" fillId="0" borderId="0" xfId="0" applyFont="1" applyAlignment="1">
      <alignment horizontal="center" shrinkToFit="1"/>
    </xf>
    <xf numFmtId="0" fontId="6" fillId="0" borderId="1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9"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85" xfId="0" applyFont="1" applyBorder="1" applyAlignment="1" applyProtection="1">
      <alignment horizontal="center" vertical="center" shrinkToFit="1"/>
      <protection/>
    </xf>
    <xf numFmtId="0" fontId="6" fillId="0" borderId="49" xfId="0" applyFont="1" applyBorder="1" applyAlignment="1" applyProtection="1">
      <alignment horizontal="center" vertical="center" wrapText="1" shrinkToFit="1"/>
      <protection/>
    </xf>
    <xf numFmtId="0" fontId="6" fillId="0" borderId="55"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31" xfId="0" applyFont="1" applyBorder="1" applyAlignment="1" applyProtection="1">
      <alignment horizontal="center" vertical="center" wrapText="1" shrinkToFit="1"/>
      <protection/>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6" fillId="0" borderId="4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Alignment="1">
      <alignment horizontal="right" shrinkToFit="1"/>
    </xf>
    <xf numFmtId="0" fontId="6" fillId="0" borderId="23" xfId="0" applyFont="1" applyBorder="1" applyAlignment="1" applyProtection="1">
      <alignment horizontal="center" vertical="top" shrinkToFit="1"/>
      <protection/>
    </xf>
    <xf numFmtId="0" fontId="6" fillId="0" borderId="85" xfId="0" applyFont="1" applyBorder="1" applyAlignment="1" applyProtection="1">
      <alignment horizontal="center" vertical="top" shrinkToFit="1"/>
      <protection/>
    </xf>
    <xf numFmtId="0" fontId="6" fillId="0" borderId="12" xfId="0" applyFont="1" applyBorder="1" applyAlignment="1" applyProtection="1">
      <alignment horizontal="center" vertical="top" shrinkToFit="1"/>
      <protection/>
    </xf>
    <xf numFmtId="0" fontId="6" fillId="0" borderId="11" xfId="0" applyFont="1" applyBorder="1" applyAlignment="1" applyProtection="1">
      <alignment horizontal="center" vertical="top" shrinkToFit="1"/>
      <protection/>
    </xf>
    <xf numFmtId="0" fontId="6" fillId="0" borderId="31" xfId="0" applyFont="1" applyBorder="1" applyAlignment="1" applyProtection="1">
      <alignment horizontal="center" vertical="top" shrinkToFit="1"/>
      <protection/>
    </xf>
    <xf numFmtId="0" fontId="6" fillId="0" borderId="26" xfId="0" applyFont="1" applyBorder="1" applyAlignment="1" applyProtection="1">
      <alignment horizontal="center" vertical="top" shrinkToFit="1"/>
      <protection/>
    </xf>
    <xf numFmtId="0" fontId="8" fillId="0" borderId="23" xfId="0" applyFont="1" applyFill="1" applyBorder="1" applyAlignment="1" applyProtection="1">
      <alignment horizontal="left"/>
      <protection/>
    </xf>
    <xf numFmtId="0" fontId="8" fillId="0" borderId="12" xfId="0" applyFont="1" applyFill="1" applyBorder="1" applyAlignment="1" applyProtection="1">
      <alignment horizontal="left"/>
      <protection/>
    </xf>
    <xf numFmtId="0" fontId="8" fillId="0" borderId="85" xfId="0" applyFont="1" applyFill="1" applyBorder="1" applyAlignment="1" applyProtection="1">
      <alignment horizontal="left"/>
      <protection/>
    </xf>
    <xf numFmtId="0" fontId="8" fillId="0" borderId="44" xfId="0" applyFont="1" applyFill="1" applyBorder="1" applyAlignment="1" applyProtection="1">
      <alignment horizontal="left"/>
      <protection/>
    </xf>
    <xf numFmtId="0" fontId="8" fillId="0" borderId="45" xfId="0" applyFont="1" applyFill="1" applyBorder="1" applyAlignment="1" applyProtection="1">
      <alignment horizontal="left"/>
      <protection/>
    </xf>
    <xf numFmtId="0" fontId="8" fillId="0" borderId="86" xfId="0" applyFont="1" applyFill="1" applyBorder="1" applyAlignment="1" applyProtection="1">
      <alignment horizontal="left"/>
      <protection/>
    </xf>
    <xf numFmtId="0" fontId="8" fillId="0" borderId="0" xfId="0" applyFont="1" applyFill="1" applyAlignment="1">
      <alignment horizontal="center" shrinkToFit="1"/>
    </xf>
    <xf numFmtId="0" fontId="8" fillId="0" borderId="0" xfId="0" applyFont="1" applyFill="1" applyBorder="1" applyAlignment="1">
      <alignment horizontal="center" vertical="center" textRotation="255" shrinkToFit="1"/>
    </xf>
    <xf numFmtId="0" fontId="12" fillId="0" borderId="0" xfId="0" applyFont="1" applyFill="1" applyAlignment="1">
      <alignment horizont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4" xfId="0" applyFont="1" applyFill="1" applyBorder="1" applyAlignment="1">
      <alignment horizontal="center" wrapText="1"/>
    </xf>
    <xf numFmtId="0" fontId="8" fillId="0" borderId="50" xfId="0" applyFont="1" applyFill="1" applyBorder="1" applyAlignment="1">
      <alignment horizontal="center" vertical="center"/>
    </xf>
    <xf numFmtId="0" fontId="8" fillId="0" borderId="29" xfId="0" applyFont="1" applyFill="1" applyBorder="1" applyAlignment="1">
      <alignment horizontal="center" vertical="center"/>
    </xf>
    <xf numFmtId="38" fontId="32" fillId="0" borderId="11" xfId="50" applyFont="1" applyBorder="1" applyAlignment="1" applyProtection="1">
      <alignment horizontal="right"/>
      <protection locked="0"/>
    </xf>
    <xf numFmtId="38" fontId="32" fillId="0" borderId="26" xfId="50" applyFont="1" applyBorder="1" applyAlignment="1" applyProtection="1">
      <alignment horizontal="right"/>
      <protection locked="0"/>
    </xf>
    <xf numFmtId="38" fontId="32" fillId="0" borderId="49" xfId="50" applyFont="1" applyBorder="1" applyAlignment="1" applyProtection="1">
      <alignment horizontal="right"/>
      <protection locked="0"/>
    </xf>
    <xf numFmtId="38" fontId="32" fillId="0" borderId="19" xfId="50" applyFont="1" applyBorder="1" applyAlignment="1" applyProtection="1">
      <alignment horizontal="right"/>
      <protection locked="0"/>
    </xf>
    <xf numFmtId="0" fontId="24" fillId="0" borderId="25" xfId="0" applyFont="1" applyFill="1" applyBorder="1" applyAlignment="1">
      <alignment horizontal="center" vertical="center" wrapText="1"/>
    </xf>
    <xf numFmtId="37" fontId="32" fillId="0" borderId="49" xfId="0" applyNumberFormat="1" applyFont="1" applyBorder="1" applyAlignment="1" applyProtection="1">
      <alignment horizontal="right"/>
      <protection locked="0"/>
    </xf>
    <xf numFmtId="37" fontId="32" fillId="0" borderId="19" xfId="0" applyNumberFormat="1" applyFont="1" applyBorder="1" applyAlignment="1" applyProtection="1">
      <alignment horizontal="right"/>
      <protection locked="0"/>
    </xf>
    <xf numFmtId="37" fontId="32" fillId="0" borderId="10" xfId="0" applyNumberFormat="1" applyFont="1" applyBorder="1" applyAlignment="1" applyProtection="1">
      <alignment horizontal="right"/>
      <protection locked="0"/>
    </xf>
    <xf numFmtId="37" fontId="32" fillId="0" borderId="0" xfId="0" applyNumberFormat="1" applyFont="1" applyBorder="1" applyAlignment="1" applyProtection="1">
      <alignment horizontal="right"/>
      <protection locked="0"/>
    </xf>
    <xf numFmtId="0" fontId="24" fillId="0" borderId="54" xfId="0" applyFont="1" applyFill="1" applyBorder="1" applyAlignment="1">
      <alignment horizontal="center" wrapText="1"/>
    </xf>
    <xf numFmtId="0" fontId="24" fillId="0" borderId="47" xfId="0" applyFont="1" applyFill="1" applyBorder="1" applyAlignment="1">
      <alignment horizontal="center" wrapText="1"/>
    </xf>
    <xf numFmtId="0" fontId="24" fillId="0" borderId="4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47"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57</xdr:row>
      <xdr:rowOff>38100</xdr:rowOff>
    </xdr:from>
    <xdr:to>
      <xdr:col>9</xdr:col>
      <xdr:colOff>428625</xdr:colOff>
      <xdr:row>58</xdr:row>
      <xdr:rowOff>0</xdr:rowOff>
    </xdr:to>
    <xdr:sp>
      <xdr:nvSpPr>
        <xdr:cNvPr id="1"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57150</xdr:colOff>
      <xdr:row>57</xdr:row>
      <xdr:rowOff>38100</xdr:rowOff>
    </xdr:from>
    <xdr:to>
      <xdr:col>9</xdr:col>
      <xdr:colOff>428625</xdr:colOff>
      <xdr:row>58</xdr:row>
      <xdr:rowOff>0</xdr:rowOff>
    </xdr:to>
    <xdr:sp>
      <xdr:nvSpPr>
        <xdr:cNvPr id="2"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538\share\01&#20998;&#21454;&#26519;&#20107;&#26989;\&#25285;&#24403;&#32773;&#21029;&#12501;&#12457;&#12523;&#12480;\YAM\&#20107;&#26989;&#30330;&#27880;\H21&#24180;&#24230;\&#32207;&#25324;\NO.11&#32207;&#25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入力"/>
      <sheetName val="工事費入力"/>
      <sheetName val="変更総括入力"/>
      <sheetName val="変工事費入力"/>
      <sheetName val="設１"/>
      <sheetName val="設２"/>
      <sheetName val="設３"/>
      <sheetName val="設４"/>
      <sheetName val="設５"/>
      <sheetName val="設６"/>
      <sheetName val="設７"/>
      <sheetName val="設８"/>
      <sheetName val="設９"/>
      <sheetName val="設10"/>
      <sheetName val="設11"/>
      <sheetName val="設12"/>
      <sheetName val="設13"/>
      <sheetName val="設14"/>
      <sheetName val="見１"/>
      <sheetName val="見２"/>
      <sheetName val="見３"/>
      <sheetName val="見４"/>
      <sheetName val="見５"/>
      <sheetName val="見６"/>
      <sheetName val="見７"/>
      <sheetName val="検１"/>
      <sheetName val="検２"/>
      <sheetName val="検３"/>
      <sheetName val="検４"/>
      <sheetName val="検５"/>
      <sheetName val="検６"/>
      <sheetName val="変１"/>
      <sheetName val="変２"/>
      <sheetName val="変３"/>
      <sheetName val="変４"/>
      <sheetName val="変５"/>
      <sheetName val="変６"/>
      <sheetName val="変７"/>
      <sheetName val="変８"/>
      <sheetName val="変９"/>
      <sheetName val="変10"/>
      <sheetName val="稟議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60"/>
  <sheetViews>
    <sheetView view="pageBreakPreview" zoomScale="80" zoomScaleSheetLayoutView="80" zoomScalePageLayoutView="0" workbookViewId="0" topLeftCell="A43">
      <selection activeCell="B44" sqref="B44:D44"/>
    </sheetView>
  </sheetViews>
  <sheetFormatPr defaultColWidth="8.796875" defaultRowHeight="15"/>
  <cols>
    <col min="1" max="1" width="28.19921875" style="467" customWidth="1"/>
    <col min="2" max="2" width="2.59765625" style="467" customWidth="1"/>
    <col min="3" max="3" width="30.59765625" style="467" customWidth="1"/>
    <col min="4" max="4" width="28.19921875" style="467" customWidth="1"/>
    <col min="5" max="16384" width="8.69921875" style="467" customWidth="1"/>
  </cols>
  <sheetData>
    <row r="1" spans="1:4" s="370" customFormat="1" ht="17.25">
      <c r="A1" s="512" t="s">
        <v>251</v>
      </c>
      <c r="B1" s="512"/>
      <c r="C1" s="512"/>
      <c r="D1" s="512"/>
    </row>
    <row r="2" spans="1:3" ht="15">
      <c r="A2" s="476" t="s">
        <v>156</v>
      </c>
      <c r="B2" s="477"/>
      <c r="C2" s="477"/>
    </row>
    <row r="3" spans="1:4" ht="15">
      <c r="A3" s="539" t="s">
        <v>157</v>
      </c>
      <c r="B3" s="539"/>
      <c r="C3" s="539"/>
      <c r="D3" s="539"/>
    </row>
    <row r="4" spans="1:4" ht="79.5" customHeight="1">
      <c r="A4" s="540" t="s">
        <v>158</v>
      </c>
      <c r="B4" s="540"/>
      <c r="C4" s="540"/>
      <c r="D4" s="540"/>
    </row>
    <row r="5" spans="1:3" ht="15">
      <c r="A5" s="472" t="e">
        <f>"　　　"&amp;#REF!</f>
        <v>#REF!</v>
      </c>
      <c r="B5" s="477"/>
      <c r="C5" s="479"/>
    </row>
    <row r="6" spans="1:3" ht="9.75" customHeight="1">
      <c r="A6" s="477"/>
      <c r="B6" s="477"/>
      <c r="C6" s="477"/>
    </row>
    <row r="7" spans="1:4" ht="30" customHeight="1">
      <c r="A7" s="477"/>
      <c r="B7" s="477"/>
      <c r="D7" s="478" t="e">
        <f>#REF!</f>
        <v>#REF!</v>
      </c>
    </row>
    <row r="8" spans="1:3" ht="9.75" customHeight="1">
      <c r="A8" s="477"/>
      <c r="B8" s="477"/>
      <c r="C8" s="477"/>
    </row>
    <row r="9" spans="1:4" ht="15">
      <c r="A9" s="541" t="s">
        <v>159</v>
      </c>
      <c r="B9" s="541"/>
      <c r="C9" s="541"/>
      <c r="D9" s="541"/>
    </row>
    <row r="10" spans="1:3" ht="9.75" customHeight="1">
      <c r="A10" s="477"/>
      <c r="B10" s="477"/>
      <c r="C10" s="477"/>
    </row>
    <row r="11" spans="1:4" ht="15" customHeight="1">
      <c r="A11" s="480" t="s">
        <v>160</v>
      </c>
      <c r="B11" s="515"/>
      <c r="C11" s="515"/>
      <c r="D11" s="516"/>
    </row>
    <row r="12" spans="1:4" ht="15" customHeight="1">
      <c r="A12" s="481" t="s">
        <v>161</v>
      </c>
      <c r="B12" s="529" t="e">
        <f>"  "&amp;#REF!</f>
        <v>#REF!</v>
      </c>
      <c r="C12" s="529"/>
      <c r="D12" s="529"/>
    </row>
    <row r="13" spans="1:4" ht="15" customHeight="1">
      <c r="A13" s="481" t="s">
        <v>162</v>
      </c>
      <c r="B13" s="529" t="e">
        <f>"  "&amp;#REF!</f>
        <v>#REF!</v>
      </c>
      <c r="C13" s="529"/>
      <c r="D13" s="529"/>
    </row>
    <row r="14" spans="1:4" ht="15" customHeight="1">
      <c r="A14" s="481" t="s">
        <v>163</v>
      </c>
      <c r="B14" s="529" t="e">
        <f>"  "&amp;#REF!</f>
        <v>#REF!</v>
      </c>
      <c r="C14" s="529"/>
      <c r="D14" s="529"/>
    </row>
    <row r="15" spans="1:4" ht="15" customHeight="1">
      <c r="A15" s="481" t="s">
        <v>164</v>
      </c>
      <c r="B15" s="529" t="s">
        <v>165</v>
      </c>
      <c r="C15" s="529"/>
      <c r="D15" s="529"/>
    </row>
    <row r="16" spans="1:4" s="370" customFormat="1" ht="42.75" customHeight="1">
      <c r="A16" s="475" t="s">
        <v>166</v>
      </c>
      <c r="B16" s="534" t="e">
        <f>"　事業内容　
　　"&amp;#REF!&amp;"　
　　"&amp;#REF!</f>
        <v>#REF!</v>
      </c>
      <c r="C16" s="537"/>
      <c r="D16" s="538"/>
    </row>
    <row r="17" spans="1:4" ht="15">
      <c r="A17" s="481" t="s">
        <v>167</v>
      </c>
      <c r="B17" s="528"/>
      <c r="C17" s="528"/>
      <c r="D17" s="528"/>
    </row>
    <row r="18" spans="1:4" ht="79.5" customHeight="1">
      <c r="A18" s="481" t="s">
        <v>168</v>
      </c>
      <c r="B18" s="528" t="s">
        <v>169</v>
      </c>
      <c r="C18" s="528"/>
      <c r="D18" s="528"/>
    </row>
    <row r="19" spans="1:4" ht="30" customHeight="1">
      <c r="A19" s="481" t="s">
        <v>170</v>
      </c>
      <c r="B19" s="528" t="s">
        <v>171</v>
      </c>
      <c r="C19" s="528"/>
      <c r="D19" s="528"/>
    </row>
    <row r="20" spans="1:4" ht="33" customHeight="1">
      <c r="A20" s="523" t="s">
        <v>172</v>
      </c>
      <c r="B20" s="528" t="e">
        <f>"　"&amp;#REF!&amp;"（"&amp;#REF!&amp;"）"&amp;#REF!&amp;"
　"&amp;#REF!&amp;"（"&amp;#REF!&amp;"）"&amp;#REF!</f>
        <v>#REF!</v>
      </c>
      <c r="C20" s="528"/>
      <c r="D20" s="528"/>
    </row>
    <row r="21" spans="1:4" ht="43.5" customHeight="1">
      <c r="A21" s="533"/>
      <c r="B21" s="534" t="s">
        <v>173</v>
      </c>
      <c r="C21" s="535"/>
      <c r="D21" s="536"/>
    </row>
    <row r="22" spans="1:4" ht="30" customHeight="1">
      <c r="A22" s="523" t="s">
        <v>174</v>
      </c>
      <c r="B22" s="528" t="e">
        <f>"　"&amp;#REF!&amp;"（"&amp;#REF!&amp;"）"&amp;#REF!&amp;"
　"&amp;#REF!&amp;"（"&amp;#REF!&amp;"）"&amp;#REF!&amp;#REF!&amp;#REF!</f>
        <v>#REF!</v>
      </c>
      <c r="C22" s="528"/>
      <c r="D22" s="528"/>
    </row>
    <row r="23" spans="1:4" ht="35.25" customHeight="1">
      <c r="A23" s="532"/>
      <c r="B23" s="528" t="s">
        <v>175</v>
      </c>
      <c r="C23" s="528"/>
      <c r="D23" s="528"/>
    </row>
    <row r="24" spans="1:4" ht="19.5" customHeight="1">
      <c r="A24" s="523" t="s">
        <v>176</v>
      </c>
      <c r="B24" s="528" t="e">
        <f>"　"&amp;#REF!&amp;"（"&amp;#REF!&amp;"）"&amp;#REF!</f>
        <v>#REF!</v>
      </c>
      <c r="C24" s="528"/>
      <c r="D24" s="528"/>
    </row>
    <row r="25" spans="1:4" ht="85.5" customHeight="1">
      <c r="A25" s="532"/>
      <c r="B25" s="528" t="s">
        <v>177</v>
      </c>
      <c r="C25" s="528"/>
      <c r="D25" s="528"/>
    </row>
    <row r="26" spans="1:4" ht="45" customHeight="1">
      <c r="A26" s="523" t="s">
        <v>178</v>
      </c>
      <c r="B26" s="528" t="e">
        <f>"（１）提出期限
　"&amp;#REF!&amp;"（"&amp;#REF!&amp;"）"&amp;#REF!&amp;"
　"&amp;#REF!&amp;"（"&amp;#REF!&amp;"）"&amp;#REF!&amp;#REF!&amp;#REF!</f>
        <v>#REF!</v>
      </c>
      <c r="C26" s="528"/>
      <c r="D26" s="528"/>
    </row>
    <row r="27" spans="1:4" ht="77.25" customHeight="1">
      <c r="A27" s="533"/>
      <c r="B27" s="528" t="s">
        <v>179</v>
      </c>
      <c r="C27" s="528"/>
      <c r="D27" s="528"/>
    </row>
    <row r="28" spans="1:4" ht="34.5" customHeight="1">
      <c r="A28" s="481" t="s">
        <v>180</v>
      </c>
      <c r="B28" s="528" t="e">
        <f>"　"&amp;#REF!&amp;"（"&amp;#REF!&amp;"）"&amp;#REF!&amp;#REF!&amp;"
　"&amp;#REF!&amp;"　"&amp;#REF!</f>
        <v>#REF!</v>
      </c>
      <c r="C28" s="529"/>
      <c r="D28" s="529"/>
    </row>
    <row r="29" spans="1:4" ht="15" customHeight="1">
      <c r="A29" s="481" t="s">
        <v>181</v>
      </c>
      <c r="B29" s="529" t="s">
        <v>182</v>
      </c>
      <c r="C29" s="529"/>
      <c r="D29" s="529"/>
    </row>
    <row r="30" spans="1:4" ht="15" customHeight="1">
      <c r="A30" s="480" t="s">
        <v>183</v>
      </c>
      <c r="B30" s="530"/>
      <c r="C30" s="530"/>
      <c r="D30" s="531"/>
    </row>
    <row r="31" spans="1:5" ht="30" customHeight="1">
      <c r="A31" s="481" t="s">
        <v>184</v>
      </c>
      <c r="B31" s="528" t="s">
        <v>248</v>
      </c>
      <c r="C31" s="528"/>
      <c r="D31" s="528"/>
      <c r="E31" s="483" t="s">
        <v>241</v>
      </c>
    </row>
    <row r="32" spans="1:4" ht="170.25" customHeight="1">
      <c r="A32" s="481" t="s">
        <v>185</v>
      </c>
      <c r="B32" s="528" t="s">
        <v>186</v>
      </c>
      <c r="C32" s="528"/>
      <c r="D32" s="528"/>
    </row>
    <row r="33" spans="1:4" ht="18.75" customHeight="1">
      <c r="A33" s="523" t="s">
        <v>187</v>
      </c>
      <c r="B33" s="528" t="s">
        <v>188</v>
      </c>
      <c r="C33" s="528"/>
      <c r="D33" s="468" t="s">
        <v>189</v>
      </c>
    </row>
    <row r="34" spans="1:4" ht="18.75" customHeight="1">
      <c r="A34" s="532"/>
      <c r="B34" s="528" t="s">
        <v>190</v>
      </c>
      <c r="C34" s="528"/>
      <c r="D34" s="528"/>
    </row>
    <row r="35" spans="1:4" ht="15" customHeight="1">
      <c r="A35" s="523" t="s">
        <v>191</v>
      </c>
      <c r="B35" s="525" t="s">
        <v>192</v>
      </c>
      <c r="C35" s="525"/>
      <c r="D35" s="525"/>
    </row>
    <row r="36" spans="1:4" ht="15" customHeight="1">
      <c r="A36" s="524"/>
      <c r="B36" s="526"/>
      <c r="C36" s="528" t="s">
        <v>193</v>
      </c>
      <c r="D36" s="528"/>
    </row>
    <row r="37" spans="1:5" ht="81.75" customHeight="1">
      <c r="A37" s="524"/>
      <c r="B37" s="527"/>
      <c r="C37" s="528" t="s">
        <v>250</v>
      </c>
      <c r="D37" s="528"/>
      <c r="E37" s="484" t="s">
        <v>242</v>
      </c>
    </row>
    <row r="38" spans="1:4" ht="21.75" customHeight="1">
      <c r="A38" s="481" t="s">
        <v>194</v>
      </c>
      <c r="B38" s="513" t="s">
        <v>195</v>
      </c>
      <c r="C38" s="513"/>
      <c r="D38" s="513"/>
    </row>
    <row r="39" spans="1:4" ht="32.25" customHeight="1">
      <c r="A39" s="481" t="s">
        <v>196</v>
      </c>
      <c r="B39" s="513" t="s">
        <v>197</v>
      </c>
      <c r="C39" s="513"/>
      <c r="D39" s="513"/>
    </row>
    <row r="40" spans="1:4" ht="150.75" customHeight="1">
      <c r="A40" s="481" t="s">
        <v>198</v>
      </c>
      <c r="B40" s="513" t="s">
        <v>199</v>
      </c>
      <c r="C40" s="513"/>
      <c r="D40" s="513"/>
    </row>
    <row r="41" spans="1:4" ht="15" customHeight="1">
      <c r="A41" s="518" t="s">
        <v>200</v>
      </c>
      <c r="B41" s="513" t="s">
        <v>201</v>
      </c>
      <c r="C41" s="517"/>
      <c r="D41" s="517"/>
    </row>
    <row r="42" spans="1:4" s="370" customFormat="1" ht="30" customHeight="1">
      <c r="A42" s="519"/>
      <c r="B42" s="520" t="s">
        <v>240</v>
      </c>
      <c r="C42" s="521"/>
      <c r="D42" s="522"/>
    </row>
    <row r="43" spans="1:4" ht="15" customHeight="1">
      <c r="A43" s="481" t="s">
        <v>202</v>
      </c>
      <c r="B43" s="517" t="s">
        <v>203</v>
      </c>
      <c r="C43" s="517"/>
      <c r="D43" s="517"/>
    </row>
    <row r="44" spans="1:4" ht="190.5" customHeight="1">
      <c r="A44" s="481" t="s">
        <v>204</v>
      </c>
      <c r="B44" s="513" t="s">
        <v>230</v>
      </c>
      <c r="C44" s="513"/>
      <c r="D44" s="513"/>
    </row>
    <row r="45" spans="1:4" ht="15" customHeight="1">
      <c r="A45" s="480" t="s">
        <v>205</v>
      </c>
      <c r="B45" s="515"/>
      <c r="C45" s="515"/>
      <c r="D45" s="516"/>
    </row>
    <row r="46" spans="1:4" ht="15" customHeight="1">
      <c r="A46" s="481" t="s">
        <v>206</v>
      </c>
      <c r="B46" s="513" t="s">
        <v>207</v>
      </c>
      <c r="C46" s="513"/>
      <c r="D46" s="513"/>
    </row>
    <row r="47" spans="1:4" ht="15" customHeight="1">
      <c r="A47" s="481" t="s">
        <v>208</v>
      </c>
      <c r="B47" s="517" t="s">
        <v>209</v>
      </c>
      <c r="C47" s="517"/>
      <c r="D47" s="517"/>
    </row>
    <row r="48" spans="1:4" ht="15" customHeight="1">
      <c r="A48" s="481" t="s">
        <v>210</v>
      </c>
      <c r="B48" s="517" t="s">
        <v>211</v>
      </c>
      <c r="C48" s="517"/>
      <c r="D48" s="517"/>
    </row>
    <row r="49" spans="1:4" ht="45" customHeight="1">
      <c r="A49" s="481" t="s">
        <v>212</v>
      </c>
      <c r="B49" s="513" t="s">
        <v>213</v>
      </c>
      <c r="C49" s="513"/>
      <c r="D49" s="513"/>
    </row>
    <row r="50" spans="1:4" ht="15" customHeight="1">
      <c r="A50" s="480" t="s">
        <v>214</v>
      </c>
      <c r="B50" s="515"/>
      <c r="C50" s="515"/>
      <c r="D50" s="516"/>
    </row>
    <row r="51" spans="1:4" ht="73.5" customHeight="1">
      <c r="A51" s="481" t="s">
        <v>215</v>
      </c>
      <c r="B51" s="513" t="s">
        <v>216</v>
      </c>
      <c r="C51" s="513"/>
      <c r="D51" s="513"/>
    </row>
    <row r="52" spans="1:4" ht="75" customHeight="1">
      <c r="A52" s="481" t="s">
        <v>217</v>
      </c>
      <c r="B52" s="513" t="s">
        <v>218</v>
      </c>
      <c r="C52" s="513"/>
      <c r="D52" s="513"/>
    </row>
    <row r="53" spans="1:4" ht="45" customHeight="1">
      <c r="A53" s="481" t="s">
        <v>219</v>
      </c>
      <c r="B53" s="513" t="s">
        <v>220</v>
      </c>
      <c r="C53" s="513"/>
      <c r="D53" s="513"/>
    </row>
    <row r="54" spans="1:4" ht="47.25" customHeight="1">
      <c r="A54" s="481" t="s">
        <v>221</v>
      </c>
      <c r="B54" s="513" t="s">
        <v>222</v>
      </c>
      <c r="C54" s="513"/>
      <c r="D54" s="513"/>
    </row>
    <row r="55" spans="1:4" s="370" customFormat="1" ht="15" customHeight="1">
      <c r="A55" s="482" t="s">
        <v>243</v>
      </c>
      <c r="B55" s="514" t="s">
        <v>247</v>
      </c>
      <c r="C55" s="514"/>
      <c r="D55" s="514"/>
    </row>
    <row r="56" spans="1:4" ht="30" customHeight="1">
      <c r="A56" s="481" t="s">
        <v>223</v>
      </c>
      <c r="B56" s="513" t="s">
        <v>224</v>
      </c>
      <c r="C56" s="513"/>
      <c r="D56" s="513"/>
    </row>
    <row r="57" spans="1:4" ht="45" customHeight="1">
      <c r="A57" s="481" t="s">
        <v>225</v>
      </c>
      <c r="B57" s="513" t="s">
        <v>226</v>
      </c>
      <c r="C57" s="513"/>
      <c r="D57" s="513"/>
    </row>
    <row r="58" spans="1:4" s="370" customFormat="1" ht="330" customHeight="1">
      <c r="A58" s="482" t="s">
        <v>244</v>
      </c>
      <c r="B58" s="514" t="s">
        <v>249</v>
      </c>
      <c r="C58" s="514"/>
      <c r="D58" s="514"/>
    </row>
    <row r="59" spans="1:4" ht="159.75" customHeight="1">
      <c r="A59" s="481" t="s">
        <v>227</v>
      </c>
      <c r="B59" s="513" t="s">
        <v>228</v>
      </c>
      <c r="C59" s="513"/>
      <c r="D59" s="513"/>
    </row>
    <row r="60" spans="1:4" s="370" customFormat="1" ht="60" customHeight="1">
      <c r="A60" s="482" t="s">
        <v>245</v>
      </c>
      <c r="B60" s="514" t="s">
        <v>246</v>
      </c>
      <c r="C60" s="514"/>
      <c r="D60" s="514"/>
    </row>
  </sheetData>
  <sheetProtection/>
  <mergeCells count="62">
    <mergeCell ref="A3:D3"/>
    <mergeCell ref="A4:D4"/>
    <mergeCell ref="A9:D9"/>
    <mergeCell ref="B11:D11"/>
    <mergeCell ref="B12:D12"/>
    <mergeCell ref="B13:D13"/>
    <mergeCell ref="B14:D14"/>
    <mergeCell ref="B15:D15"/>
    <mergeCell ref="B16:D16"/>
    <mergeCell ref="B17:D17"/>
    <mergeCell ref="B18:D18"/>
    <mergeCell ref="B19:D19"/>
    <mergeCell ref="A20:A21"/>
    <mergeCell ref="B20:D20"/>
    <mergeCell ref="B21:D21"/>
    <mergeCell ref="A22:A23"/>
    <mergeCell ref="B22:D22"/>
    <mergeCell ref="B23:D23"/>
    <mergeCell ref="A24:A25"/>
    <mergeCell ref="B24:D24"/>
    <mergeCell ref="B25:D25"/>
    <mergeCell ref="A26:A27"/>
    <mergeCell ref="B26:D26"/>
    <mergeCell ref="B27:D27"/>
    <mergeCell ref="B28:D28"/>
    <mergeCell ref="B29:D29"/>
    <mergeCell ref="B30:D30"/>
    <mergeCell ref="B31:D31"/>
    <mergeCell ref="B32:D32"/>
    <mergeCell ref="A33:A34"/>
    <mergeCell ref="B33:C33"/>
    <mergeCell ref="B34:D34"/>
    <mergeCell ref="A35:A37"/>
    <mergeCell ref="B35:D35"/>
    <mergeCell ref="B36:B37"/>
    <mergeCell ref="C36:D36"/>
    <mergeCell ref="C37:D37"/>
    <mergeCell ref="B38:D38"/>
    <mergeCell ref="B39:D39"/>
    <mergeCell ref="B40:D40"/>
    <mergeCell ref="A41:A42"/>
    <mergeCell ref="B41:D41"/>
    <mergeCell ref="B42:D42"/>
    <mergeCell ref="B43:D43"/>
    <mergeCell ref="B54:D54"/>
    <mergeCell ref="B55:D55"/>
    <mergeCell ref="B44:D44"/>
    <mergeCell ref="B45:D45"/>
    <mergeCell ref="B46:D46"/>
    <mergeCell ref="B47:D47"/>
    <mergeCell ref="B48:D48"/>
    <mergeCell ref="B49:D49"/>
    <mergeCell ref="A1:D1"/>
    <mergeCell ref="B56:D56"/>
    <mergeCell ref="B57:D57"/>
    <mergeCell ref="B58:D58"/>
    <mergeCell ref="B59:D59"/>
    <mergeCell ref="B60:D60"/>
    <mergeCell ref="B50:D50"/>
    <mergeCell ref="B51:D51"/>
    <mergeCell ref="B52:D52"/>
    <mergeCell ref="B53:D53"/>
  </mergeCells>
  <printOptions horizontalCentered="1"/>
  <pageMargins left="0.4724409448818898" right="0.2755905511811024" top="0.5905511811023623" bottom="0.1968503937007874" header="0.31496062992125984" footer="0.31496062992125984"/>
  <pageSetup horizontalDpi="600" verticalDpi="600" orientation="portrait" paperSize="9" scale="97" r:id="rId3"/>
  <rowBreaks count="2" manualBreakCount="2">
    <brk id="27" max="255" man="1"/>
    <brk id="44" max="255" man="1"/>
  </rowBreaks>
  <legacyDrawing r:id="rId2"/>
</worksheet>
</file>

<file path=xl/worksheets/sheet10.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84" t="s">
        <v>25</v>
      </c>
      <c r="B1" s="784"/>
      <c r="C1" s="784"/>
      <c r="D1" s="784"/>
      <c r="E1" s="784"/>
      <c r="F1" s="784"/>
    </row>
    <row r="2" spans="1:6" ht="14.25">
      <c r="A2" s="603" t="s">
        <v>34</v>
      </c>
      <c r="B2" s="607" t="s">
        <v>36</v>
      </c>
      <c r="C2" s="609"/>
      <c r="D2" s="605" t="s">
        <v>35</v>
      </c>
      <c r="E2" s="785" t="s">
        <v>26</v>
      </c>
      <c r="F2" s="613" t="s">
        <v>37</v>
      </c>
    </row>
    <row r="3" spans="1:6" ht="14.25">
      <c r="A3" s="604"/>
      <c r="B3" s="610"/>
      <c r="C3" s="612"/>
      <c r="D3" s="606"/>
      <c r="E3" s="786"/>
      <c r="F3" s="614"/>
    </row>
    <row r="4" spans="1:6" ht="15.75" customHeight="1">
      <c r="A4" s="55"/>
      <c r="B4" s="375" t="e">
        <f>IF(#REF!="","",#REF!)</f>
        <v>#REF!</v>
      </c>
      <c r="C4" s="30"/>
      <c r="D4" s="375" t="e">
        <f>IF(B4="","",INT(B4*C5/100))</f>
        <v>#REF!</v>
      </c>
      <c r="E4" s="31"/>
      <c r="F4" s="377"/>
    </row>
    <row r="5" spans="1:6" ht="15.75" customHeight="1">
      <c r="A5" s="57" t="s">
        <v>31</v>
      </c>
      <c r="B5" s="2" t="e">
        <f>IF(#REF!="","",#REF!)</f>
        <v>#REF!</v>
      </c>
      <c r="C5" s="61" t="e">
        <f>IF(B5="","",1.4)</f>
        <v>#REF!</v>
      </c>
      <c r="D5" s="175" t="e">
        <f>IF(B5="","",INT(B5*C5/100))</f>
        <v>#REF!</v>
      </c>
      <c r="E5" s="34"/>
      <c r="F5" s="35"/>
    </row>
    <row r="6" spans="1:6" ht="15.75" customHeight="1">
      <c r="A6" s="55"/>
      <c r="B6" s="375" t="e">
        <f aca="true" t="shared" si="0" ref="B6:B13">IF(B4="","",B4)</f>
        <v>#REF!</v>
      </c>
      <c r="C6" s="30"/>
      <c r="D6" s="376" t="e">
        <f>IF(B6="","",INT(B6*C7/100))</f>
        <v>#REF!</v>
      </c>
      <c r="E6" s="31"/>
      <c r="F6" s="377"/>
    </row>
    <row r="7" spans="1:6" ht="15.75" customHeight="1">
      <c r="A7" s="57" t="s">
        <v>32</v>
      </c>
      <c r="B7" s="2" t="e">
        <f t="shared" si="0"/>
        <v>#REF!</v>
      </c>
      <c r="C7" s="61" t="e">
        <f>IF($C$5="","",0.6)</f>
        <v>#REF!</v>
      </c>
      <c r="D7" s="2" t="e">
        <f>IF(B7="","",INT(B7*C7/100))</f>
        <v>#REF!</v>
      </c>
      <c r="E7" s="34"/>
      <c r="F7" s="35"/>
    </row>
    <row r="8" spans="1:6" ht="15.75" customHeight="1">
      <c r="A8" s="55"/>
      <c r="B8" s="375" t="e">
        <f t="shared" si="0"/>
        <v>#REF!</v>
      </c>
      <c r="C8" s="30"/>
      <c r="D8" s="375" t="e">
        <f>IF(B8="","",INT(B8*C9/100))</f>
        <v>#REF!</v>
      </c>
      <c r="E8" s="31"/>
      <c r="F8" s="377"/>
    </row>
    <row r="9" spans="1:6" ht="15.75" customHeight="1">
      <c r="A9" s="57" t="s">
        <v>33</v>
      </c>
      <c r="B9" s="2" t="e">
        <f t="shared" si="0"/>
        <v>#REF!</v>
      </c>
      <c r="C9" s="61" t="e">
        <f>IF($C$5="","",2)</f>
        <v>#REF!</v>
      </c>
      <c r="D9" s="175" t="e">
        <f>IF(B9="","",INT(B9*C9/100))</f>
        <v>#REF!</v>
      </c>
      <c r="E9" s="34"/>
      <c r="F9" s="35"/>
    </row>
    <row r="10" spans="1:6" ht="15.75" customHeight="1">
      <c r="A10" s="55"/>
      <c r="B10" s="375" t="e">
        <f t="shared" si="0"/>
        <v>#REF!</v>
      </c>
      <c r="C10" s="30"/>
      <c r="D10" s="375" t="e">
        <f>IF(B10="","",INT(B10*C11/100))</f>
        <v>#REF!</v>
      </c>
      <c r="E10" s="31"/>
      <c r="F10" s="377"/>
    </row>
    <row r="11" spans="1:6" ht="15.75" customHeight="1">
      <c r="A11" s="57" t="s">
        <v>27</v>
      </c>
      <c r="B11" s="2" t="e">
        <f t="shared" si="0"/>
        <v>#REF!</v>
      </c>
      <c r="C11" s="61" t="e">
        <f>IF($C$5="","",2.2)</f>
        <v>#REF!</v>
      </c>
      <c r="D11" s="175" t="e">
        <f>IF(B11="","",INT(B11*C11/100))</f>
        <v>#REF!</v>
      </c>
      <c r="E11" s="34"/>
      <c r="F11" s="35"/>
    </row>
    <row r="12" spans="1:6" ht="15.75" customHeight="1">
      <c r="A12" s="55"/>
      <c r="B12" s="375" t="e">
        <f t="shared" si="0"/>
        <v>#REF!</v>
      </c>
      <c r="C12" s="30"/>
      <c r="D12" s="375" t="e">
        <f>IF(B12="","",INT(B12*C13/100))</f>
        <v>#REF!</v>
      </c>
      <c r="E12" s="31"/>
      <c r="F12" s="377"/>
    </row>
    <row r="13" spans="1:6" ht="15.75" customHeight="1">
      <c r="A13" s="57" t="s">
        <v>28</v>
      </c>
      <c r="B13" s="2" t="e">
        <f t="shared" si="0"/>
        <v>#REF!</v>
      </c>
      <c r="C13" s="61" t="e">
        <f>IF($C$5="","",0.8)</f>
        <v>#REF!</v>
      </c>
      <c r="D13" s="175" t="e">
        <f>IF(B13="","",INT(B13*C13/100))</f>
        <v>#REF!</v>
      </c>
      <c r="E13" s="34"/>
      <c r="F13" s="35"/>
    </row>
    <row r="14" spans="1:6" ht="15.75" customHeight="1">
      <c r="A14" s="55"/>
      <c r="B14" s="1"/>
      <c r="C14" s="30"/>
      <c r="D14" s="1"/>
      <c r="E14" s="31"/>
      <c r="F14" s="32"/>
    </row>
    <row r="15" spans="1:6" ht="15.75" customHeight="1">
      <c r="A15" s="57"/>
      <c r="B15" s="2"/>
      <c r="C15" s="33"/>
      <c r="D15" s="2"/>
      <c r="E15" s="34"/>
      <c r="F15" s="35"/>
    </row>
    <row r="16" spans="1:6" ht="15.75" customHeight="1">
      <c r="A16" s="55"/>
      <c r="B16" s="1"/>
      <c r="C16" s="30"/>
      <c r="D16" s="1"/>
      <c r="E16" s="31"/>
      <c r="F16" s="32"/>
    </row>
    <row r="17" spans="1:6" ht="15.75" customHeight="1">
      <c r="A17" s="57"/>
      <c r="B17" s="2"/>
      <c r="C17" s="33"/>
      <c r="D17" s="2"/>
      <c r="E17" s="34"/>
      <c r="F17" s="35"/>
    </row>
    <row r="18" spans="1:6" ht="15.75" customHeight="1">
      <c r="A18" s="55"/>
      <c r="B18" s="1"/>
      <c r="C18" s="30"/>
      <c r="D18" s="1"/>
      <c r="E18" s="31"/>
      <c r="F18" s="32"/>
    </row>
    <row r="19" spans="1:6" ht="15.75" customHeight="1">
      <c r="A19" s="57"/>
      <c r="B19" s="2"/>
      <c r="C19" s="33"/>
      <c r="D19" s="2"/>
      <c r="E19" s="34"/>
      <c r="F19" s="35"/>
    </row>
    <row r="20" spans="1:6" ht="15.75" customHeight="1">
      <c r="A20" s="55"/>
      <c r="B20" s="1"/>
      <c r="C20" s="30"/>
      <c r="D20" s="1"/>
      <c r="E20" s="31"/>
      <c r="F20" s="32"/>
    </row>
    <row r="21" spans="1:6" ht="15.75" customHeight="1">
      <c r="A21" s="57"/>
      <c r="B21" s="2"/>
      <c r="C21" s="33"/>
      <c r="D21" s="2"/>
      <c r="E21" s="34"/>
      <c r="F21" s="35"/>
    </row>
    <row r="22" spans="1:6" ht="15.75" customHeight="1">
      <c r="A22" s="55"/>
      <c r="B22" s="1"/>
      <c r="C22" s="30"/>
      <c r="D22" s="1"/>
      <c r="E22" s="31"/>
      <c r="F22" s="32"/>
    </row>
    <row r="23" spans="1:6" ht="15.75" customHeight="1">
      <c r="A23" s="57"/>
      <c r="B23" s="2"/>
      <c r="C23" s="33"/>
      <c r="D23" s="2"/>
      <c r="E23" s="34"/>
      <c r="F23" s="35"/>
    </row>
    <row r="24" spans="1:6" ht="15.75" customHeight="1">
      <c r="A24" s="55"/>
      <c r="B24" s="1"/>
      <c r="C24" s="30"/>
      <c r="D24" s="1"/>
      <c r="E24" s="31"/>
      <c r="F24" s="32"/>
    </row>
    <row r="25" spans="1:6" ht="15.75" customHeight="1">
      <c r="A25" s="57"/>
      <c r="B25" s="2"/>
      <c r="C25" s="33"/>
      <c r="D25" s="2"/>
      <c r="E25" s="34"/>
      <c r="F25" s="35"/>
    </row>
    <row r="26" spans="1:6" ht="15.75" customHeight="1">
      <c r="A26" s="55"/>
      <c r="B26" s="1"/>
      <c r="C26" s="30"/>
      <c r="D26" s="1"/>
      <c r="E26" s="31"/>
      <c r="F26" s="32"/>
    </row>
    <row r="27" spans="1:6" ht="15.75" customHeight="1">
      <c r="A27" s="57"/>
      <c r="B27" s="2"/>
      <c r="C27" s="33"/>
      <c r="D27" s="2"/>
      <c r="E27" s="34"/>
      <c r="F27" s="35"/>
    </row>
    <row r="28" spans="1:6" ht="15.75" customHeight="1">
      <c r="A28" s="55"/>
      <c r="B28" s="1"/>
      <c r="C28" s="30"/>
      <c r="D28" s="1"/>
      <c r="E28" s="31"/>
      <c r="F28" s="32"/>
    </row>
    <row r="29" spans="1:6" ht="15.75" customHeight="1">
      <c r="A29" s="57"/>
      <c r="B29" s="2"/>
      <c r="C29" s="33"/>
      <c r="D29" s="2"/>
      <c r="E29" s="34"/>
      <c r="F29" s="35"/>
    </row>
    <row r="30" spans="1:6" ht="15.75" customHeight="1">
      <c r="A30" s="55"/>
      <c r="B30" s="1"/>
      <c r="C30" s="30"/>
      <c r="D30" s="1"/>
      <c r="E30" s="31"/>
      <c r="F30" s="32"/>
    </row>
    <row r="31" spans="1:6" ht="15.75" customHeight="1">
      <c r="A31" s="57"/>
      <c r="B31" s="2"/>
      <c r="C31" s="33"/>
      <c r="D31" s="2"/>
      <c r="E31" s="34"/>
      <c r="F31" s="35"/>
    </row>
    <row r="32" spans="1:6" ht="15.75" customHeight="1">
      <c r="A32" s="55"/>
      <c r="B32" s="1"/>
      <c r="C32" s="30"/>
      <c r="D32" s="1"/>
      <c r="E32" s="31"/>
      <c r="F32" s="32"/>
    </row>
    <row r="33" spans="1:6" ht="15.75" customHeight="1">
      <c r="A33" s="57"/>
      <c r="B33" s="2"/>
      <c r="C33" s="33"/>
      <c r="D33" s="2"/>
      <c r="E33" s="34"/>
      <c r="F33" s="35"/>
    </row>
    <row r="34" spans="1:6" ht="15.75" customHeight="1">
      <c r="A34" s="55"/>
      <c r="B34" s="1"/>
      <c r="C34" s="30"/>
      <c r="D34" s="375" t="e">
        <f>IF(B4="","",(D4+D6+D8+D10+D12))</f>
        <v>#REF!</v>
      </c>
      <c r="E34" s="31"/>
      <c r="F34" s="377"/>
    </row>
    <row r="35" spans="1:6" ht="15.75" customHeight="1" thickBot="1">
      <c r="A35" s="59" t="s">
        <v>17</v>
      </c>
      <c r="B35" s="46"/>
      <c r="C35" s="47"/>
      <c r="D35" s="46" t="e">
        <f>IF(B5="","",(D5+D7+D9+D11+D13))</f>
        <v>#REF!</v>
      </c>
      <c r="E35" s="48"/>
      <c r="F35" s="49"/>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4.25">
      <c r="B1" s="62"/>
      <c r="C1" s="62"/>
      <c r="D1" s="62"/>
      <c r="E1" s="62"/>
      <c r="F1" s="62"/>
      <c r="G1" s="62"/>
      <c r="H1" s="62"/>
      <c r="I1" s="787"/>
      <c r="J1" s="787"/>
    </row>
    <row r="2" spans="2:10" ht="14.25">
      <c r="B2" s="62"/>
      <c r="C2" s="62"/>
      <c r="D2" s="62"/>
      <c r="E2" s="62"/>
      <c r="F2" s="62"/>
      <c r="G2" s="62"/>
      <c r="H2" s="62"/>
      <c r="I2" s="70"/>
      <c r="J2" s="70"/>
    </row>
    <row r="3" spans="2:10" ht="14.25">
      <c r="B3" s="62"/>
      <c r="C3" s="62"/>
      <c r="D3" s="62"/>
      <c r="E3" s="62"/>
      <c r="F3" s="62"/>
      <c r="G3" s="62"/>
      <c r="H3" s="62"/>
      <c r="I3" s="70"/>
      <c r="J3" s="70"/>
    </row>
    <row r="4" spans="2:10" ht="14.25">
      <c r="B4" s="62"/>
      <c r="C4" s="62"/>
      <c r="D4" s="62"/>
      <c r="E4" s="62"/>
      <c r="F4" s="62"/>
      <c r="G4" s="62"/>
      <c r="H4" s="62"/>
      <c r="I4" s="70"/>
      <c r="J4" s="70"/>
    </row>
    <row r="5" spans="2:11" ht="14.25">
      <c r="B5" s="62"/>
      <c r="C5" s="62"/>
      <c r="D5" s="62"/>
      <c r="E5" s="62"/>
      <c r="F5" s="62"/>
      <c r="G5" s="62"/>
      <c r="H5" s="62"/>
      <c r="I5" s="62"/>
      <c r="J5" s="62"/>
      <c r="K5" s="62"/>
    </row>
    <row r="6" spans="2:11" ht="28.5">
      <c r="B6" s="753" t="e">
        <f>IF(#REF!="委託",#REF!&amp;"変更仕様書","造林事業変更仕様書")</f>
        <v>#REF!</v>
      </c>
      <c r="C6" s="753"/>
      <c r="D6" s="753"/>
      <c r="E6" s="753"/>
      <c r="F6" s="753"/>
      <c r="G6" s="753"/>
      <c r="H6" s="753"/>
      <c r="I6" s="753"/>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4.25">
      <c r="B9" s="62"/>
      <c r="C9" s="62"/>
      <c r="D9" s="62"/>
      <c r="E9" s="62"/>
      <c r="F9" s="62"/>
      <c r="G9" s="62"/>
      <c r="H9" s="62"/>
      <c r="I9" s="62"/>
      <c r="J9" s="62"/>
      <c r="K9" s="62"/>
    </row>
    <row r="10" spans="2:21" ht="28.5">
      <c r="B10" s="752" t="e">
        <f>'変５'!B10</f>
        <v>#REF!</v>
      </c>
      <c r="C10" s="752"/>
      <c r="D10" s="752"/>
      <c r="E10" s="752"/>
      <c r="F10" s="752"/>
      <c r="G10" s="752"/>
      <c r="H10" s="752"/>
      <c r="I10" s="752"/>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54" t="e">
        <f>IF(#REF!="県営林","県営林","")</f>
        <v>#REF!</v>
      </c>
      <c r="D17" s="755"/>
      <c r="E17" s="755"/>
      <c r="F17" s="755"/>
      <c r="G17" s="755"/>
      <c r="H17" s="755"/>
      <c r="I17" s="756"/>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55" t="e">
        <f>'変５'!D19</f>
        <v>#REF!</v>
      </c>
      <c r="E19" s="755"/>
      <c r="F19" s="755"/>
      <c r="G19" s="755"/>
      <c r="H19" s="755"/>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55" t="e">
        <f>'変５'!D21</f>
        <v>#REF!</v>
      </c>
      <c r="E21" s="755"/>
      <c r="F21" s="755"/>
      <c r="G21" s="755"/>
      <c r="H21" s="755"/>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57" t="e">
        <f>#REF!</f>
        <v>#REF!</v>
      </c>
      <c r="D23" s="758"/>
      <c r="E23" s="758"/>
      <c r="F23" s="758"/>
      <c r="G23" s="758"/>
      <c r="H23" s="758"/>
      <c r="I23" s="759"/>
      <c r="J23" s="62"/>
      <c r="K23" s="62"/>
    </row>
    <row r="24" spans="2:11" ht="14.25">
      <c r="B24" s="62"/>
      <c r="C24" s="62"/>
      <c r="D24" s="62"/>
      <c r="E24" s="62"/>
      <c r="F24" s="62"/>
      <c r="G24" s="62"/>
      <c r="H24" s="62"/>
      <c r="I24" s="62"/>
      <c r="J24" s="62"/>
      <c r="K24" s="62"/>
    </row>
    <row r="25" spans="2:11" ht="14.25">
      <c r="B25" s="62"/>
      <c r="C25" s="62"/>
      <c r="D25" s="62"/>
      <c r="E25" s="62"/>
      <c r="F25" s="62"/>
      <c r="G25" s="62"/>
      <c r="H25" s="62"/>
      <c r="I25" s="62"/>
      <c r="J25" s="62"/>
      <c r="K25" s="62"/>
    </row>
    <row r="26" spans="2:11" ht="14.25">
      <c r="B26" s="62"/>
      <c r="C26" s="62"/>
      <c r="D26" s="62"/>
      <c r="E26" s="62"/>
      <c r="F26" s="62"/>
      <c r="G26" s="62"/>
      <c r="H26" s="62"/>
      <c r="I26" s="62"/>
      <c r="J26" s="62"/>
      <c r="K26" s="62"/>
    </row>
    <row r="27" spans="2:11" ht="14.25">
      <c r="B27" s="62"/>
      <c r="C27" s="62"/>
      <c r="D27" s="62"/>
      <c r="E27" s="62"/>
      <c r="F27" s="62"/>
      <c r="G27" s="62"/>
      <c r="H27" s="62"/>
      <c r="I27" s="62"/>
      <c r="J27" s="62"/>
      <c r="K27" s="62"/>
    </row>
    <row r="28" spans="2:11" ht="1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54" t="s">
        <v>38</v>
      </c>
      <c r="D30" s="760"/>
      <c r="E30" s="754" t="s">
        <v>39</v>
      </c>
      <c r="F30" s="755"/>
      <c r="G30" s="755"/>
      <c r="H30" s="760"/>
      <c r="I30" s="90" t="s">
        <v>11</v>
      </c>
      <c r="J30" s="62"/>
      <c r="K30" s="62"/>
    </row>
    <row r="31" spans="2:11" ht="19.5" customHeight="1">
      <c r="B31" s="91"/>
      <c r="C31" s="92"/>
      <c r="D31" s="93"/>
      <c r="E31" s="92"/>
      <c r="F31" s="62"/>
      <c r="G31" s="62"/>
      <c r="H31" s="62"/>
      <c r="I31" s="88"/>
      <c r="J31" s="62"/>
      <c r="K31" s="62"/>
    </row>
    <row r="32" spans="2:11" ht="19.5" customHeight="1">
      <c r="B32" s="94" t="s">
        <v>40</v>
      </c>
      <c r="C32" s="791"/>
      <c r="D32" s="792"/>
      <c r="E32" s="791"/>
      <c r="F32" s="793"/>
      <c r="G32" s="793"/>
      <c r="H32" s="792"/>
      <c r="I32" s="95"/>
      <c r="J32" s="62"/>
      <c r="K32" s="62"/>
    </row>
    <row r="33" spans="2:11" ht="19.5" customHeight="1">
      <c r="B33" s="91"/>
      <c r="C33" s="92"/>
      <c r="D33" s="93"/>
      <c r="E33" s="92"/>
      <c r="F33" s="62"/>
      <c r="G33" s="62"/>
      <c r="H33" s="62"/>
      <c r="I33" s="88"/>
      <c r="J33" s="62"/>
      <c r="K33" s="62"/>
    </row>
    <row r="34" spans="2:11" ht="19.5" customHeight="1" thickBot="1">
      <c r="B34" s="96" t="s">
        <v>41</v>
      </c>
      <c r="C34" s="788"/>
      <c r="D34" s="789"/>
      <c r="E34" s="788"/>
      <c r="F34" s="790"/>
      <c r="G34" s="790"/>
      <c r="H34" s="789"/>
      <c r="I34" s="97"/>
      <c r="J34" s="62"/>
      <c r="K34" s="62"/>
    </row>
    <row r="35" spans="2:11" ht="14.25">
      <c r="B35" s="62"/>
      <c r="C35" s="62"/>
      <c r="D35" s="62"/>
      <c r="E35" s="62"/>
      <c r="F35" s="62"/>
      <c r="G35" s="62"/>
      <c r="H35" s="62"/>
      <c r="I35" s="62"/>
      <c r="J35" s="62"/>
      <c r="K35" s="62"/>
    </row>
    <row r="36" spans="2:11" ht="14.25">
      <c r="B36" s="62"/>
      <c r="C36" s="62"/>
      <c r="D36" s="62"/>
      <c r="E36" s="62"/>
      <c r="F36" s="62"/>
      <c r="G36" s="62"/>
      <c r="H36" s="62"/>
      <c r="I36" s="62"/>
      <c r="J36" s="62"/>
      <c r="K36" s="62"/>
    </row>
    <row r="37" spans="2:11" ht="14.2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3">
    <mergeCell ref="C34:D34"/>
    <mergeCell ref="E34:H34"/>
    <mergeCell ref="C23:I23"/>
    <mergeCell ref="C30:D30"/>
    <mergeCell ref="E30:H30"/>
    <mergeCell ref="C32:D32"/>
    <mergeCell ref="E32:H32"/>
    <mergeCell ref="D19:H19"/>
    <mergeCell ref="D21:H21"/>
    <mergeCell ref="I1:J1"/>
    <mergeCell ref="B6:I6"/>
    <mergeCell ref="B10:I10"/>
    <mergeCell ref="C17:I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81"/>
  <sheetViews>
    <sheetView view="pageBreakPreview" zoomScaleSheetLayoutView="100" zoomScalePageLayoutView="0" workbookViewId="0" topLeftCell="A1">
      <selection activeCell="I19" sqref="I19"/>
    </sheetView>
  </sheetViews>
  <sheetFormatPr defaultColWidth="8.796875" defaultRowHeight="15"/>
  <cols>
    <col min="1" max="1" width="7.5" style="128" bestFit="1" customWidth="1"/>
    <col min="2" max="2" width="11.59765625" style="128" bestFit="1" customWidth="1"/>
    <col min="3" max="3" width="9.8984375" style="128" bestFit="1" customWidth="1"/>
    <col min="4" max="4" width="9.59765625" style="128" bestFit="1" customWidth="1"/>
    <col min="5" max="5" width="13.8984375" style="128" customWidth="1"/>
    <col min="6" max="6" width="13" style="128" bestFit="1" customWidth="1"/>
    <col min="7" max="7" width="9.09765625" style="128" bestFit="1" customWidth="1"/>
    <col min="8" max="8" width="3.5" style="128" bestFit="1" customWidth="1"/>
    <col min="9" max="9" width="5.5" style="128" bestFit="1" customWidth="1"/>
    <col min="10" max="10" width="12.5" style="128" customWidth="1"/>
    <col min="11" max="11" width="7" style="128" customWidth="1"/>
    <col min="12" max="12" width="19.69921875" style="128" customWidth="1"/>
    <col min="13" max="13" width="2.59765625" style="128" customWidth="1"/>
    <col min="14" max="14" width="7.19921875" style="128" bestFit="1" customWidth="1"/>
    <col min="15" max="15" width="2.59765625" style="128" customWidth="1"/>
    <col min="16" max="16" width="11.59765625" style="128" bestFit="1" customWidth="1"/>
    <col min="17" max="17" width="9.19921875" style="131" bestFit="1" customWidth="1"/>
    <col min="18" max="18" width="3.5" style="131" bestFit="1" customWidth="1"/>
    <col min="19" max="19" width="9.19921875" style="132" bestFit="1" customWidth="1"/>
    <col min="20" max="20" width="3.3984375" style="132" bestFit="1" customWidth="1"/>
    <col min="21" max="21" width="9.09765625" style="133" bestFit="1" customWidth="1"/>
    <col min="22" max="22" width="10" style="128" bestFit="1" customWidth="1"/>
    <col min="23" max="24" width="9" style="128" customWidth="1"/>
    <col min="25" max="26" width="11.69921875" style="128" bestFit="1" customWidth="1"/>
    <col min="27" max="30" width="9.09765625" style="128" bestFit="1" customWidth="1"/>
    <col min="31" max="16384" width="9" style="128" customWidth="1"/>
  </cols>
  <sheetData>
    <row r="1" spans="1:16" ht="19.5" thickBot="1">
      <c r="A1" s="802" t="e">
        <f>IF(#REF!="委託","委 託 業 務 費 変 更 内 訳 表","工  事  費  変　更　内  訳  表")</f>
        <v>#REF!</v>
      </c>
      <c r="B1" s="802"/>
      <c r="C1" s="802"/>
      <c r="D1" s="802"/>
      <c r="E1" s="802"/>
      <c r="F1" s="802"/>
      <c r="G1" s="802"/>
      <c r="H1" s="802"/>
      <c r="I1" s="802"/>
      <c r="J1" s="802"/>
      <c r="K1" s="802"/>
      <c r="M1" s="129"/>
      <c r="N1" s="129"/>
      <c r="O1" s="129"/>
      <c r="P1" s="130"/>
    </row>
    <row r="2" spans="1:32" ht="18" customHeight="1">
      <c r="A2" s="803" t="s">
        <v>8</v>
      </c>
      <c r="B2" s="805" t="e">
        <f>IF(#REF!="委託","業務内容","事業種")</f>
        <v>#REF!</v>
      </c>
      <c r="C2" s="607" t="e">
        <f>IF(#REF!="委託","業 　務　 箇　 所","実 　行 　箇 　所")</f>
        <v>#REF!</v>
      </c>
      <c r="D2" s="608"/>
      <c r="E2" s="609"/>
      <c r="F2" s="605" t="s">
        <v>12</v>
      </c>
      <c r="G2" s="807" t="s">
        <v>29</v>
      </c>
      <c r="H2" s="808"/>
      <c r="I2" s="805" t="s">
        <v>9</v>
      </c>
      <c r="J2" s="805" t="s">
        <v>52</v>
      </c>
      <c r="K2" s="812" t="s">
        <v>10</v>
      </c>
      <c r="M2" s="801" t="s">
        <v>42</v>
      </c>
      <c r="N2" s="801" t="s">
        <v>53</v>
      </c>
      <c r="O2" s="134"/>
      <c r="P2" s="130"/>
      <c r="Y2" s="128">
        <v>1</v>
      </c>
      <c r="Z2" s="128">
        <v>2</v>
      </c>
      <c r="AA2" s="128">
        <v>3</v>
      </c>
      <c r="AB2" s="128">
        <v>4</v>
      </c>
      <c r="AC2" s="128">
        <v>5</v>
      </c>
      <c r="AD2" s="128">
        <v>6</v>
      </c>
      <c r="AE2" s="128">
        <v>7</v>
      </c>
      <c r="AF2" s="128">
        <v>8</v>
      </c>
    </row>
    <row r="3" spans="1:32" ht="18" customHeight="1" thickBot="1">
      <c r="A3" s="804"/>
      <c r="B3" s="806"/>
      <c r="C3" s="610"/>
      <c r="D3" s="611"/>
      <c r="E3" s="612"/>
      <c r="F3" s="606"/>
      <c r="G3" s="809"/>
      <c r="H3" s="810"/>
      <c r="I3" s="806"/>
      <c r="J3" s="806"/>
      <c r="K3" s="813"/>
      <c r="M3" s="801"/>
      <c r="N3" s="801"/>
      <c r="O3" s="134"/>
      <c r="P3" s="800" t="e">
        <f>P7&amp;#REF!&amp;P11&amp;P13&amp;P35&amp;P37&amp;P39&amp;P41&amp;P47&amp;P49&amp;P51&amp;P53&amp;#REF!</f>
        <v>#REF!</v>
      </c>
      <c r="Q3" s="800"/>
      <c r="R3" s="800"/>
      <c r="S3" s="800"/>
      <c r="T3" s="800"/>
      <c r="U3" s="800"/>
      <c r="V3" s="800"/>
      <c r="W3" s="800"/>
      <c r="Y3" s="136" t="e">
        <f>IF($M$63=Y2,"",VLOOKUP(Y2,$M$6:$U$62,9,0))</f>
        <v>#REF!</v>
      </c>
      <c r="Z3" s="136" t="e">
        <f aca="true" t="shared" si="0" ref="Z3:AF3">VLOOKUP(Z2,$M$6:$U$62,9,0)</f>
        <v>#N/A</v>
      </c>
      <c r="AA3" s="136" t="e">
        <f t="shared" si="0"/>
        <v>#N/A</v>
      </c>
      <c r="AB3" s="136" t="e">
        <f t="shared" si="0"/>
        <v>#N/A</v>
      </c>
      <c r="AC3" s="136" t="e">
        <f t="shared" si="0"/>
        <v>#N/A</v>
      </c>
      <c r="AD3" s="136" t="e">
        <f t="shared" si="0"/>
        <v>#N/A</v>
      </c>
      <c r="AE3" s="136" t="e">
        <f t="shared" si="0"/>
        <v>#N/A</v>
      </c>
      <c r="AF3" s="136" t="e">
        <f t="shared" si="0"/>
        <v>#N/A</v>
      </c>
    </row>
    <row r="4" spans="1:32" ht="13.5" customHeight="1">
      <c r="A4" s="166"/>
      <c r="B4" s="267"/>
      <c r="C4" s="291"/>
      <c r="D4" s="292" t="e">
        <f>IF(D6="","",D6)</f>
        <v>#REF!</v>
      </c>
      <c r="E4" s="295" t="e">
        <f>IF(E6="","",E6)</f>
        <v>#REF!</v>
      </c>
      <c r="F4" s="268" t="e">
        <f>IF(F6="","",F6)</f>
        <v>#REF!</v>
      </c>
      <c r="G4" s="371" t="e">
        <f>IF(#REF!="","",#REF!)</f>
        <v>#REF!</v>
      </c>
      <c r="H4" s="372" t="e">
        <f>IF(G4="","","ｍ")</f>
        <v>#REF!</v>
      </c>
      <c r="I4" s="110"/>
      <c r="J4" s="188"/>
      <c r="K4" s="378"/>
      <c r="M4" s="134"/>
      <c r="N4" s="134"/>
      <c r="O4" s="134"/>
      <c r="P4" s="135"/>
      <c r="Q4" s="135"/>
      <c r="R4" s="135"/>
      <c r="S4" s="135"/>
      <c r="T4" s="135"/>
      <c r="U4" s="135"/>
      <c r="V4" s="135"/>
      <c r="W4" s="135"/>
      <c r="Y4" s="136"/>
      <c r="Z4" s="136"/>
      <c r="AA4" s="136"/>
      <c r="AB4" s="136"/>
      <c r="AC4" s="136"/>
      <c r="AD4" s="136"/>
      <c r="AE4" s="136"/>
      <c r="AF4" s="136"/>
    </row>
    <row r="5" spans="1:32" ht="13.5" customHeight="1">
      <c r="A5" s="166"/>
      <c r="B5" s="271" t="e">
        <f>IF(B7="","",B7)</f>
        <v>#REF!</v>
      </c>
      <c r="C5" s="797" t="e">
        <f>IF(C7="","",C7)</f>
        <v>#REF!</v>
      </c>
      <c r="D5" s="798"/>
      <c r="E5" s="799"/>
      <c r="F5" s="272" t="e">
        <f>IF(F7="","",F7)</f>
        <v>#REF!</v>
      </c>
      <c r="G5" s="273" t="e">
        <f>IF(#REF!="","",#REF!)</f>
        <v>#REF!</v>
      </c>
      <c r="H5" s="274" t="e">
        <f>IF(G5="","","ha")</f>
        <v>#REF!</v>
      </c>
      <c r="I5" s="118"/>
      <c r="J5" s="190"/>
      <c r="K5" s="373"/>
      <c r="M5" s="134"/>
      <c r="N5" s="134"/>
      <c r="O5" s="134"/>
      <c r="P5" s="135"/>
      <c r="Q5" s="135"/>
      <c r="R5" s="135"/>
      <c r="S5" s="135"/>
      <c r="T5" s="135"/>
      <c r="U5" s="135"/>
      <c r="V5" s="135"/>
      <c r="W5" s="135"/>
      <c r="Y5" s="136"/>
      <c r="Z5" s="136"/>
      <c r="AA5" s="136"/>
      <c r="AB5" s="136"/>
      <c r="AC5" s="136"/>
      <c r="AD5" s="136"/>
      <c r="AE5" s="136"/>
      <c r="AF5" s="136"/>
    </row>
    <row r="6" spans="1:32" ht="13.5" customHeight="1">
      <c r="A6" s="139"/>
      <c r="B6" s="275"/>
      <c r="C6" s="293"/>
      <c r="D6" s="294" t="e">
        <f>IF(#REF!="","",#REF!)</f>
        <v>#REF!</v>
      </c>
      <c r="E6" s="296" t="e">
        <f>IF(#REF!="","",#REF!)</f>
        <v>#REF!</v>
      </c>
      <c r="F6" s="276" t="e">
        <f>IF(#REF!="","",#REF!)</f>
        <v>#REF!</v>
      </c>
      <c r="G6" s="277" t="e">
        <f>IF(#REF!="","",#REF!)</f>
        <v>#REF!</v>
      </c>
      <c r="H6" s="278" t="e">
        <f>IF(G6="","","ｍ")</f>
        <v>#REF!</v>
      </c>
      <c r="I6" s="123"/>
      <c r="J6" s="192"/>
      <c r="K6" s="193"/>
      <c r="N6" s="137" t="e">
        <f>M7</f>
        <v>#REF!</v>
      </c>
      <c r="O6" s="137"/>
      <c r="P6" s="130">
        <f>IF(B6="","",IF(B6="小計","",B6))</f>
      </c>
      <c r="Y6" s="138" t="e">
        <f aca="true" t="shared" si="1" ref="Y6:AF6">FIXED(SUMIF($N$6:$N$55,Y2,$S$6:$S$62),2)&amp;VLOOKUP(Y2,$M$6:$U$62,8,0)</f>
        <v>#N/A</v>
      </c>
      <c r="Z6" s="138" t="e">
        <f t="shared" si="1"/>
        <v>#N/A</v>
      </c>
      <c r="AA6" s="138" t="e">
        <f t="shared" si="1"/>
        <v>#N/A</v>
      </c>
      <c r="AB6" s="138" t="e">
        <f t="shared" si="1"/>
        <v>#N/A</v>
      </c>
      <c r="AC6" s="138" t="e">
        <f t="shared" si="1"/>
        <v>#N/A</v>
      </c>
      <c r="AD6" s="138" t="e">
        <f t="shared" si="1"/>
        <v>#N/A</v>
      </c>
      <c r="AE6" s="138" t="e">
        <f t="shared" si="1"/>
        <v>#N/A</v>
      </c>
      <c r="AF6" s="138" t="e">
        <f t="shared" si="1"/>
        <v>#N/A</v>
      </c>
    </row>
    <row r="7" spans="1:32" ht="13.5" customHeight="1" thickBot="1">
      <c r="A7" s="139"/>
      <c r="B7" s="279" t="e">
        <f>IF(#REF!="","",#REF!)</f>
        <v>#REF!</v>
      </c>
      <c r="C7" s="794" t="e">
        <f>IF(#REF!="","",#REF!)</f>
        <v>#REF!</v>
      </c>
      <c r="D7" s="795"/>
      <c r="E7" s="796"/>
      <c r="F7" s="280" t="e">
        <f>IF(#REF!="","",#REF!)</f>
        <v>#REF!</v>
      </c>
      <c r="G7" s="281" t="e">
        <f>IF(#REF!="","",#REF!)</f>
        <v>#REF!</v>
      </c>
      <c r="H7" s="282" t="e">
        <f>IF(G7="","","ha")</f>
        <v>#REF!</v>
      </c>
      <c r="I7" s="127"/>
      <c r="J7" s="194"/>
      <c r="K7" s="195"/>
      <c r="M7" s="137" t="e">
        <f>IF(P7="","",1)</f>
        <v>#REF!</v>
      </c>
      <c r="N7" s="137" t="e">
        <f>IF(C7="","",MAX($M$7))</f>
        <v>#REF!</v>
      </c>
      <c r="O7" s="137"/>
      <c r="P7" s="130" t="e">
        <f>IF(B7="","",IF(B7="小計","",B7))</f>
        <v>#REF!</v>
      </c>
      <c r="Q7" s="131" t="e">
        <f>G6</f>
        <v>#REF!</v>
      </c>
      <c r="R7" s="131" t="e">
        <f>H6</f>
        <v>#REF!</v>
      </c>
      <c r="S7" s="133" t="e">
        <f>G7</f>
        <v>#REF!</v>
      </c>
      <c r="T7" s="133" t="e">
        <f>H7</f>
        <v>#REF!</v>
      </c>
      <c r="U7" s="130" t="e">
        <f>IF(B7="","",IF(B7="小計","",B7))</f>
        <v>#REF!</v>
      </c>
      <c r="V7" s="140"/>
      <c r="Y7" s="141" t="e">
        <f aca="true" t="shared" si="2" ref="Y7:AF7">FIXED(SUMIF($N$6:$N$55,Y2,$Q$6:$Q$62),0)&amp;VLOOKUP(Y2,$M$6:$U$62,6,0)</f>
        <v>#N/A</v>
      </c>
      <c r="Z7" s="141" t="e">
        <f t="shared" si="2"/>
        <v>#N/A</v>
      </c>
      <c r="AA7" s="141" t="e">
        <f t="shared" si="2"/>
        <v>#N/A</v>
      </c>
      <c r="AB7" s="141" t="e">
        <f t="shared" si="2"/>
        <v>#N/A</v>
      </c>
      <c r="AC7" s="141" t="e">
        <f t="shared" si="2"/>
        <v>#N/A</v>
      </c>
      <c r="AD7" s="141" t="e">
        <f t="shared" si="2"/>
        <v>#N/A</v>
      </c>
      <c r="AE7" s="141" t="e">
        <f t="shared" si="2"/>
        <v>#N/A</v>
      </c>
      <c r="AF7" s="141" t="e">
        <f t="shared" si="2"/>
        <v>#N/A</v>
      </c>
    </row>
    <row r="8" spans="1:32" ht="13.5" customHeight="1">
      <c r="A8" s="139"/>
      <c r="B8" s="267"/>
      <c r="C8" s="291"/>
      <c r="D8" s="292" t="e">
        <f>IF(D10="","",D10)</f>
        <v>#REF!</v>
      </c>
      <c r="E8" s="295" t="e">
        <f>IF(E10="","",E10)</f>
        <v>#REF!</v>
      </c>
      <c r="F8" s="268" t="e">
        <f>IF(F10="","",F10)</f>
        <v>#REF!</v>
      </c>
      <c r="G8" s="269" t="e">
        <f>IF(#REF!="","",#REF!)</f>
        <v>#REF!</v>
      </c>
      <c r="H8" s="270" t="e">
        <f>IF(G8="","","本")</f>
        <v>#REF!</v>
      </c>
      <c r="I8" s="110"/>
      <c r="J8" s="188"/>
      <c r="K8" s="189"/>
      <c r="M8" s="137"/>
      <c r="N8" s="137"/>
      <c r="O8" s="137"/>
      <c r="P8" s="130"/>
      <c r="S8" s="133"/>
      <c r="T8" s="133"/>
      <c r="U8" s="130"/>
      <c r="Y8" s="141"/>
      <c r="Z8" s="141"/>
      <c r="AA8" s="141"/>
      <c r="AB8" s="141"/>
      <c r="AC8" s="141"/>
      <c r="AD8" s="141"/>
      <c r="AE8" s="141"/>
      <c r="AF8" s="141"/>
    </row>
    <row r="9" spans="1:32" ht="13.5" customHeight="1">
      <c r="A9" s="139"/>
      <c r="B9" s="271" t="e">
        <f>IF(B11="","",B11)</f>
        <v>#REF!</v>
      </c>
      <c r="C9" s="797" t="e">
        <f>IF(C11="","",C11)</f>
        <v>#REF!</v>
      </c>
      <c r="D9" s="798"/>
      <c r="E9" s="799"/>
      <c r="F9" s="272" t="e">
        <f>IF(F11="","",F11)</f>
        <v>#REF!</v>
      </c>
      <c r="G9" s="273" t="e">
        <f>IF(#REF!="","",#REF!)</f>
        <v>#REF!</v>
      </c>
      <c r="H9" s="274" t="e">
        <f>IF(G9="","","ha")</f>
        <v>#REF!</v>
      </c>
      <c r="I9" s="118"/>
      <c r="J9" s="190"/>
      <c r="K9" s="191"/>
      <c r="M9" s="137"/>
      <c r="N9" s="137"/>
      <c r="O9" s="137"/>
      <c r="P9" s="130"/>
      <c r="S9" s="133"/>
      <c r="T9" s="133"/>
      <c r="U9" s="130"/>
      <c r="Y9" s="141"/>
      <c r="Z9" s="141"/>
      <c r="AA9" s="141"/>
      <c r="AB9" s="141"/>
      <c r="AC9" s="141"/>
      <c r="AD9" s="141"/>
      <c r="AE9" s="141"/>
      <c r="AF9" s="141"/>
    </row>
    <row r="10" spans="1:20" ht="13.5" customHeight="1">
      <c r="A10" s="139"/>
      <c r="B10" s="275"/>
      <c r="C10" s="293"/>
      <c r="D10" s="294" t="e">
        <f>IF(#REF!="","",#REF!)</f>
        <v>#REF!</v>
      </c>
      <c r="E10" s="296" t="e">
        <f>IF(#REF!="","",#REF!)</f>
        <v>#REF!</v>
      </c>
      <c r="F10" s="276" t="e">
        <f>IF(#REF!="","",#REF!)</f>
        <v>#REF!</v>
      </c>
      <c r="G10" s="277" t="e">
        <f>IF(#REF!="","",#REF!)</f>
        <v>#REF!</v>
      </c>
      <c r="H10" s="278" t="e">
        <f>IF(G10="","","本")</f>
        <v>#REF!</v>
      </c>
      <c r="I10" s="123"/>
      <c r="J10" s="192"/>
      <c r="K10" s="193"/>
      <c r="M10" s="137"/>
      <c r="N10" s="137" t="e">
        <f>IF(C11="","",MAX($M$7:M11))</f>
        <v>#REF!</v>
      </c>
      <c r="O10" s="137"/>
      <c r="P10" s="130">
        <f>IF(B10="","",IF(B10="小計","","・"&amp;B10))</f>
      </c>
      <c r="S10" s="133"/>
      <c r="T10" s="133"/>
    </row>
    <row r="11" spans="1:28" ht="13.5" customHeight="1" thickBot="1">
      <c r="A11" s="139"/>
      <c r="B11" s="279" t="e">
        <f>IF(#REF!="","",#REF!)</f>
        <v>#REF!</v>
      </c>
      <c r="C11" s="794" t="e">
        <f>IF(#REF!="","",#REF!)</f>
        <v>#REF!</v>
      </c>
      <c r="D11" s="795"/>
      <c r="E11" s="796"/>
      <c r="F11" s="280" t="e">
        <f>IF(#REF!="","",#REF!)</f>
        <v>#REF!</v>
      </c>
      <c r="G11" s="281" t="e">
        <f>IF(#REF!="","",#REF!)</f>
        <v>#REF!</v>
      </c>
      <c r="H11" s="282" t="e">
        <f>IF(G11="","","ha")</f>
        <v>#REF!</v>
      </c>
      <c r="I11" s="127"/>
      <c r="J11" s="194"/>
      <c r="K11" s="195"/>
      <c r="M11" s="137" t="e">
        <f>IF(P11="","",IF(P11=#REF!,"",MAX($M$7:M10)+1))</f>
        <v>#REF!</v>
      </c>
      <c r="N11" s="137" t="e">
        <f>IF(C11="","",MAX($M$7:M12))</f>
        <v>#REF!</v>
      </c>
      <c r="O11" s="137"/>
      <c r="P11" s="130" t="e">
        <f>IF(B11="","",IF(B11="小計","","・"&amp;B11))</f>
        <v>#REF!</v>
      </c>
      <c r="Q11" s="131" t="e">
        <f>G10</f>
        <v>#REF!</v>
      </c>
      <c r="R11" s="131" t="e">
        <f>H10</f>
        <v>#REF!</v>
      </c>
      <c r="S11" s="133" t="e">
        <f>G11</f>
        <v>#REF!</v>
      </c>
      <c r="T11" s="133" t="e">
        <f>H11</f>
        <v>#REF!</v>
      </c>
      <c r="U11" s="130" t="e">
        <f>IF(B11="","",IF(B11="小計","",B11))</f>
        <v>#REF!</v>
      </c>
      <c r="Z11" s="136"/>
      <c r="AA11" s="142"/>
      <c r="AB11" s="143"/>
    </row>
    <row r="12" spans="1:20" ht="13.5" customHeight="1">
      <c r="A12" s="811" t="e">
        <f>IF(#REF!="委託","直接費","直  接工事費")</f>
        <v>#REF!</v>
      </c>
      <c r="B12" s="275"/>
      <c r="C12" s="291"/>
      <c r="D12" s="292" t="e">
        <f>IF(D14="","",D14)</f>
        <v>#REF!</v>
      </c>
      <c r="E12" s="295" t="e">
        <f>IF(E14="","",E14)</f>
        <v>#REF!</v>
      </c>
      <c r="F12" s="276" t="e">
        <f>IF(F14="","",F14)</f>
        <v>#REF!</v>
      </c>
      <c r="G12" s="269" t="e">
        <f>IF(#REF!="","",#REF!)</f>
        <v>#REF!</v>
      </c>
      <c r="H12" s="278" t="e">
        <f>IF(G12="","","本")</f>
        <v>#REF!</v>
      </c>
      <c r="I12" s="123"/>
      <c r="J12" s="192"/>
      <c r="K12" s="193"/>
      <c r="M12" s="137"/>
      <c r="N12" s="137" t="e">
        <f>IF(C9="","",MAX($M$7:M13))</f>
        <v>#REF!</v>
      </c>
      <c r="O12" s="137"/>
      <c r="P12" s="130">
        <f>IF(B8="","",IF(B8="小計","","・"&amp;B8))</f>
      </c>
      <c r="S12" s="133"/>
      <c r="T12" s="133"/>
    </row>
    <row r="13" spans="1:28" ht="13.5" customHeight="1">
      <c r="A13" s="811"/>
      <c r="B13" s="271" t="e">
        <f>IF(B15="","",B15)</f>
        <v>#REF!</v>
      </c>
      <c r="C13" s="797" t="e">
        <f>IF(C15="","",C15)</f>
        <v>#REF!</v>
      </c>
      <c r="D13" s="798"/>
      <c r="E13" s="799"/>
      <c r="F13" s="272" t="e">
        <f>IF(F15="","",F15)</f>
        <v>#REF!</v>
      </c>
      <c r="G13" s="273" t="e">
        <f>IF(#REF!="","",#REF!)</f>
        <v>#REF!</v>
      </c>
      <c r="H13" s="274" t="e">
        <f>IF(G13="","","ha")</f>
        <v>#REF!</v>
      </c>
      <c r="I13" s="118"/>
      <c r="J13" s="190"/>
      <c r="K13" s="191"/>
      <c r="M13" s="137" t="e">
        <f>IF(P13="","",IF(P13=P11,"",MAX($M$7:M12)+1))</f>
        <v>#REF!</v>
      </c>
      <c r="N13" s="137" t="e">
        <f>IF(C9="","",MAX($M$7:M34))</f>
        <v>#REF!</v>
      </c>
      <c r="O13" s="137"/>
      <c r="P13" s="130" t="e">
        <f>IF(B9="","",IF(B9="小計","","・"&amp;B9))</f>
        <v>#REF!</v>
      </c>
      <c r="Q13" s="131" t="e">
        <f>G8</f>
        <v>#REF!</v>
      </c>
      <c r="R13" s="131" t="e">
        <f>H8</f>
        <v>#REF!</v>
      </c>
      <c r="S13" s="133" t="e">
        <f>G9</f>
        <v>#REF!</v>
      </c>
      <c r="T13" s="133" t="e">
        <f>H9</f>
        <v>#REF!</v>
      </c>
      <c r="U13" s="130" t="e">
        <f>IF(B9="","",IF(B9="小計","",B9))</f>
        <v>#REF!</v>
      </c>
      <c r="Z13" s="136"/>
      <c r="AA13" s="142"/>
      <c r="AB13" s="143"/>
    </row>
    <row r="14" spans="1:28" ht="13.5" customHeight="1">
      <c r="A14" s="144"/>
      <c r="B14" s="275"/>
      <c r="C14" s="293"/>
      <c r="D14" s="294" t="e">
        <f>IF(#REF!="","",#REF!)</f>
        <v>#REF!</v>
      </c>
      <c r="E14" s="296" t="e">
        <f>IF(#REF!="","",#REF!)</f>
        <v>#REF!</v>
      </c>
      <c r="F14" s="276" t="e">
        <f>IF(#REF!="","",#REF!)</f>
        <v>#REF!</v>
      </c>
      <c r="G14" s="277" t="e">
        <f>IF(#REF!="","",#REF!)</f>
        <v>#REF!</v>
      </c>
      <c r="H14" s="278" t="e">
        <f>IF(G14="","","本")</f>
        <v>#REF!</v>
      </c>
      <c r="I14" s="123"/>
      <c r="J14" s="192"/>
      <c r="K14" s="193"/>
      <c r="M14" s="137"/>
      <c r="N14" s="137"/>
      <c r="O14" s="137"/>
      <c r="P14" s="130"/>
      <c r="S14" s="133"/>
      <c r="T14" s="133"/>
      <c r="U14" s="130"/>
      <c r="Z14" s="136"/>
      <c r="AA14" s="142"/>
      <c r="AB14" s="143"/>
    </row>
    <row r="15" spans="1:28" ht="13.5" customHeight="1" thickBot="1">
      <c r="A15" s="144"/>
      <c r="B15" s="271" t="e">
        <f>IF(#REF!="","",#REF!)</f>
        <v>#REF!</v>
      </c>
      <c r="C15" s="794" t="e">
        <f>IF(#REF!="","",#REF!)</f>
        <v>#REF!</v>
      </c>
      <c r="D15" s="795"/>
      <c r="E15" s="796"/>
      <c r="F15" s="272" t="e">
        <f>IF(#REF!="","",#REF!)</f>
        <v>#REF!</v>
      </c>
      <c r="G15" s="273" t="e">
        <f>IF(#REF!="","",#REF!)</f>
        <v>#REF!</v>
      </c>
      <c r="H15" s="274" t="e">
        <f>IF(G15="","","ha")</f>
        <v>#REF!</v>
      </c>
      <c r="I15" s="118"/>
      <c r="J15" s="190"/>
      <c r="K15" s="191"/>
      <c r="M15" s="137"/>
      <c r="N15" s="137"/>
      <c r="O15" s="137"/>
      <c r="P15" s="130"/>
      <c r="S15" s="133"/>
      <c r="T15" s="133"/>
      <c r="U15" s="130"/>
      <c r="Z15" s="136"/>
      <c r="AA15" s="142"/>
      <c r="AB15" s="143"/>
    </row>
    <row r="16" spans="1:28" ht="13.5" customHeight="1">
      <c r="A16" s="144"/>
      <c r="B16" s="267"/>
      <c r="C16" s="291"/>
      <c r="D16" s="292" t="e">
        <f>IF(D18="","",D18)</f>
        <v>#REF!</v>
      </c>
      <c r="E16" s="295" t="e">
        <f>IF(E18="","",E18)</f>
        <v>#REF!</v>
      </c>
      <c r="F16" s="268" t="e">
        <f>IF(F18="","",F18)</f>
        <v>#REF!</v>
      </c>
      <c r="G16" s="269" t="e">
        <f>IF(#REF!="","",#REF!)</f>
        <v>#REF!</v>
      </c>
      <c r="H16" s="270" t="e">
        <f>IF(G16="","","本")</f>
        <v>#REF!</v>
      </c>
      <c r="I16" s="110"/>
      <c r="J16" s="188"/>
      <c r="K16" s="189"/>
      <c r="M16" s="137"/>
      <c r="N16" s="137"/>
      <c r="O16" s="137"/>
      <c r="P16" s="130"/>
      <c r="S16" s="133"/>
      <c r="T16" s="133"/>
      <c r="U16" s="130"/>
      <c r="Z16" s="136"/>
      <c r="AA16" s="142"/>
      <c r="AB16" s="143"/>
    </row>
    <row r="17" spans="1:28" ht="13.5" customHeight="1">
      <c r="A17" s="144"/>
      <c r="B17" s="271" t="e">
        <f>IF(B19="","",B19)</f>
        <v>#REF!</v>
      </c>
      <c r="C17" s="797" t="e">
        <f>IF(C19="","",C19)</f>
        <v>#REF!</v>
      </c>
      <c r="D17" s="798"/>
      <c r="E17" s="799"/>
      <c r="F17" s="272" t="e">
        <f>IF(F19="","",F19)</f>
        <v>#REF!</v>
      </c>
      <c r="G17" s="273" t="e">
        <f>IF(#REF!="","",#REF!)</f>
        <v>#REF!</v>
      </c>
      <c r="H17" s="274" t="e">
        <f>IF(G17="","","ha")</f>
        <v>#REF!</v>
      </c>
      <c r="I17" s="118"/>
      <c r="J17" s="190"/>
      <c r="K17" s="191"/>
      <c r="M17" s="137"/>
      <c r="N17" s="137"/>
      <c r="O17" s="137"/>
      <c r="P17" s="130"/>
      <c r="S17" s="133"/>
      <c r="T17" s="133"/>
      <c r="U17" s="130"/>
      <c r="Z17" s="136"/>
      <c r="AA17" s="142"/>
      <c r="AB17" s="143"/>
    </row>
    <row r="18" spans="1:28" ht="13.5" customHeight="1">
      <c r="A18" s="144"/>
      <c r="B18" s="275"/>
      <c r="C18" s="293"/>
      <c r="D18" s="294" t="e">
        <f>IF(#REF!="","",#REF!)</f>
        <v>#REF!</v>
      </c>
      <c r="E18" s="296" t="e">
        <f>IF(#REF!="","",#REF!)</f>
        <v>#REF!</v>
      </c>
      <c r="F18" s="276" t="e">
        <f>IF(#REF!="","",#REF!)</f>
        <v>#REF!</v>
      </c>
      <c r="G18" s="277" t="e">
        <f>IF(#REF!="","",#REF!)</f>
        <v>#REF!</v>
      </c>
      <c r="H18" s="278" t="e">
        <f>IF(G18="","","本")</f>
        <v>#REF!</v>
      </c>
      <c r="I18" s="123"/>
      <c r="J18" s="192"/>
      <c r="K18" s="193"/>
      <c r="M18" s="137"/>
      <c r="N18" s="137"/>
      <c r="O18" s="137"/>
      <c r="P18" s="130"/>
      <c r="S18" s="133"/>
      <c r="T18" s="133"/>
      <c r="U18" s="130"/>
      <c r="Z18" s="136"/>
      <c r="AA18" s="142"/>
      <c r="AB18" s="143"/>
    </row>
    <row r="19" spans="1:28" ht="13.5" customHeight="1" thickBot="1">
      <c r="A19" s="144"/>
      <c r="B19" s="279" t="e">
        <f>IF(#REF!="","",#REF!)</f>
        <v>#REF!</v>
      </c>
      <c r="C19" s="794" t="e">
        <f>IF(#REF!="","",#REF!)</f>
        <v>#REF!</v>
      </c>
      <c r="D19" s="795"/>
      <c r="E19" s="796"/>
      <c r="F19" s="280" t="e">
        <f>IF(#REF!="","",#REF!)</f>
        <v>#REF!</v>
      </c>
      <c r="G19" s="281" t="e">
        <f>IF(#REF!="","",#REF!)</f>
        <v>#REF!</v>
      </c>
      <c r="H19" s="282" t="e">
        <f>IF(G19="","","ha")</f>
        <v>#REF!</v>
      </c>
      <c r="I19" s="127"/>
      <c r="J19" s="194"/>
      <c r="K19" s="195"/>
      <c r="M19" s="137"/>
      <c r="N19" s="137"/>
      <c r="O19" s="137"/>
      <c r="P19" s="130"/>
      <c r="S19" s="133"/>
      <c r="T19" s="133"/>
      <c r="U19" s="130"/>
      <c r="Z19" s="136"/>
      <c r="AA19" s="142"/>
      <c r="AB19" s="143"/>
    </row>
    <row r="20" spans="1:28" ht="13.5" customHeight="1">
      <c r="A20" s="144"/>
      <c r="B20" s="267"/>
      <c r="C20" s="291"/>
      <c r="D20" s="292" t="e">
        <f>IF(D22="","",D22)</f>
        <v>#REF!</v>
      </c>
      <c r="E20" s="295" t="e">
        <f>IF(E22="","",E22)</f>
        <v>#REF!</v>
      </c>
      <c r="F20" s="268" t="e">
        <f>IF(F22="","",F22)</f>
        <v>#REF!</v>
      </c>
      <c r="G20" s="269" t="e">
        <f>IF(#REF!="","",#REF!)</f>
        <v>#REF!</v>
      </c>
      <c r="H20" s="270" t="e">
        <f>IF(G20="","","本")</f>
        <v>#REF!</v>
      </c>
      <c r="I20" s="110"/>
      <c r="J20" s="188"/>
      <c r="K20" s="189"/>
      <c r="M20" s="137"/>
      <c r="N20" s="137"/>
      <c r="O20" s="137"/>
      <c r="P20" s="130"/>
      <c r="S20" s="133"/>
      <c r="T20" s="133"/>
      <c r="U20" s="130"/>
      <c r="Z20" s="136"/>
      <c r="AA20" s="142"/>
      <c r="AB20" s="143"/>
    </row>
    <row r="21" spans="1:28" ht="13.5" customHeight="1">
      <c r="A21" s="144"/>
      <c r="B21" s="271" t="e">
        <f>IF(B23="","",B23)</f>
        <v>#REF!</v>
      </c>
      <c r="C21" s="797" t="e">
        <f>IF(C23="","",C23)</f>
        <v>#REF!</v>
      </c>
      <c r="D21" s="798"/>
      <c r="E21" s="799"/>
      <c r="F21" s="272" t="e">
        <f>IF(F23="","",F23)</f>
        <v>#REF!</v>
      </c>
      <c r="G21" s="273" t="e">
        <f>IF(#REF!="","",#REF!)</f>
        <v>#REF!</v>
      </c>
      <c r="H21" s="274" t="e">
        <f>IF(G21="","","ha")</f>
        <v>#REF!</v>
      </c>
      <c r="I21" s="118"/>
      <c r="J21" s="190"/>
      <c r="K21" s="191"/>
      <c r="M21" s="137"/>
      <c r="N21" s="137"/>
      <c r="O21" s="137"/>
      <c r="P21" s="130"/>
      <c r="S21" s="133"/>
      <c r="T21" s="133"/>
      <c r="U21" s="130"/>
      <c r="Z21" s="136"/>
      <c r="AA21" s="142"/>
      <c r="AB21" s="143"/>
    </row>
    <row r="22" spans="1:28" ht="13.5" customHeight="1">
      <c r="A22" s="144"/>
      <c r="B22" s="275"/>
      <c r="C22" s="293"/>
      <c r="D22" s="294" t="e">
        <f>IF(#REF!="","",#REF!)</f>
        <v>#REF!</v>
      </c>
      <c r="E22" s="296" t="e">
        <f>IF(#REF!="","",#REF!)</f>
        <v>#REF!</v>
      </c>
      <c r="F22" s="276" t="e">
        <f>IF(#REF!="","",#REF!)</f>
        <v>#REF!</v>
      </c>
      <c r="G22" s="277" t="e">
        <f>IF(#REF!="","",#REF!)</f>
        <v>#REF!</v>
      </c>
      <c r="H22" s="278" t="e">
        <f>IF(G22="","","本")</f>
        <v>#REF!</v>
      </c>
      <c r="I22" s="123"/>
      <c r="J22" s="192"/>
      <c r="K22" s="193"/>
      <c r="M22" s="137"/>
      <c r="N22" s="137"/>
      <c r="O22" s="137"/>
      <c r="P22" s="130"/>
      <c r="S22" s="133"/>
      <c r="T22" s="133"/>
      <c r="U22" s="130"/>
      <c r="Z22" s="136"/>
      <c r="AA22" s="142"/>
      <c r="AB22" s="143"/>
    </row>
    <row r="23" spans="1:28" ht="13.5" customHeight="1" thickBot="1">
      <c r="A23" s="144"/>
      <c r="B23" s="279" t="e">
        <f>IF(#REF!="","",#REF!)</f>
        <v>#REF!</v>
      </c>
      <c r="C23" s="794" t="e">
        <f>IF(#REF!="","",#REF!)</f>
        <v>#REF!</v>
      </c>
      <c r="D23" s="795"/>
      <c r="E23" s="796"/>
      <c r="F23" s="280" t="e">
        <f>IF(#REF!="","",#REF!)</f>
        <v>#REF!</v>
      </c>
      <c r="G23" s="281" t="e">
        <f>IF(#REF!="","",#REF!)</f>
        <v>#REF!</v>
      </c>
      <c r="H23" s="282" t="e">
        <f>IF(G23="","","ha")</f>
        <v>#REF!</v>
      </c>
      <c r="I23" s="127"/>
      <c r="J23" s="194"/>
      <c r="K23" s="195"/>
      <c r="M23" s="137"/>
      <c r="N23" s="137"/>
      <c r="O23" s="137"/>
      <c r="P23" s="130"/>
      <c r="S23" s="133"/>
      <c r="T23" s="133"/>
      <c r="U23" s="130"/>
      <c r="Z23" s="136"/>
      <c r="AA23" s="142"/>
      <c r="AB23" s="143"/>
    </row>
    <row r="24" spans="1:28" ht="13.5" customHeight="1">
      <c r="A24" s="144"/>
      <c r="B24" s="267"/>
      <c r="C24" s="291"/>
      <c r="D24" s="292" t="e">
        <f>IF(D26="","",D26)</f>
        <v>#REF!</v>
      </c>
      <c r="E24" s="295" t="e">
        <f>IF(E26="","",E26)</f>
        <v>#REF!</v>
      </c>
      <c r="F24" s="268" t="e">
        <f>IF(F26="","",F26)</f>
        <v>#REF!</v>
      </c>
      <c r="G24" s="269" t="e">
        <f>IF(#REF!="","",#REF!)</f>
        <v>#REF!</v>
      </c>
      <c r="H24" s="270" t="e">
        <f>IF(G24="","","本")</f>
        <v>#REF!</v>
      </c>
      <c r="I24" s="110"/>
      <c r="J24" s="188"/>
      <c r="K24" s="189"/>
      <c r="M24" s="137"/>
      <c r="N24" s="137"/>
      <c r="O24" s="137"/>
      <c r="P24" s="130"/>
      <c r="S24" s="133"/>
      <c r="T24" s="133"/>
      <c r="U24" s="130"/>
      <c r="Z24" s="136"/>
      <c r="AA24" s="142"/>
      <c r="AB24" s="143"/>
    </row>
    <row r="25" spans="1:28" ht="13.5" customHeight="1">
      <c r="A25" s="144"/>
      <c r="B25" s="271" t="e">
        <f>IF(B27="","",B27)</f>
        <v>#REF!</v>
      </c>
      <c r="C25" s="797" t="e">
        <f>IF(C27="","",C27)</f>
        <v>#REF!</v>
      </c>
      <c r="D25" s="798"/>
      <c r="E25" s="799"/>
      <c r="F25" s="272" t="e">
        <f>IF(F27="","",F27)</f>
        <v>#REF!</v>
      </c>
      <c r="G25" s="273" t="e">
        <f>IF(#REF!="","",#REF!)</f>
        <v>#REF!</v>
      </c>
      <c r="H25" s="274" t="e">
        <f>IF(G25="","","ha")</f>
        <v>#REF!</v>
      </c>
      <c r="I25" s="118"/>
      <c r="J25" s="190"/>
      <c r="K25" s="191"/>
      <c r="M25" s="137"/>
      <c r="N25" s="137"/>
      <c r="O25" s="137"/>
      <c r="P25" s="130"/>
      <c r="S25" s="133"/>
      <c r="T25" s="133"/>
      <c r="U25" s="130"/>
      <c r="Z25" s="136"/>
      <c r="AA25" s="142"/>
      <c r="AB25" s="143"/>
    </row>
    <row r="26" spans="1:28" ht="13.5" customHeight="1">
      <c r="A26" s="144"/>
      <c r="B26" s="275"/>
      <c r="C26" s="293"/>
      <c r="D26" s="294" t="e">
        <f>IF(#REF!="","",#REF!)</f>
        <v>#REF!</v>
      </c>
      <c r="E26" s="296" t="e">
        <f>IF(#REF!="","",#REF!)</f>
        <v>#REF!</v>
      </c>
      <c r="F26" s="276" t="e">
        <f>IF(#REF!="","",#REF!)</f>
        <v>#REF!</v>
      </c>
      <c r="G26" s="277" t="e">
        <f>IF(#REF!="","",#REF!)</f>
        <v>#REF!</v>
      </c>
      <c r="H26" s="278" t="e">
        <f>IF(G26="","","本")</f>
        <v>#REF!</v>
      </c>
      <c r="I26" s="123"/>
      <c r="J26" s="192"/>
      <c r="K26" s="193"/>
      <c r="M26" s="137"/>
      <c r="N26" s="137"/>
      <c r="O26" s="137"/>
      <c r="P26" s="130"/>
      <c r="S26" s="133"/>
      <c r="T26" s="133"/>
      <c r="U26" s="130"/>
      <c r="Z26" s="136"/>
      <c r="AA26" s="142"/>
      <c r="AB26" s="143"/>
    </row>
    <row r="27" spans="1:28" ht="13.5" customHeight="1" thickBot="1">
      <c r="A27" s="144"/>
      <c r="B27" s="279" t="e">
        <f>IF(#REF!="","",#REF!)</f>
        <v>#REF!</v>
      </c>
      <c r="C27" s="794" t="e">
        <f>IF(#REF!="","",#REF!)</f>
        <v>#REF!</v>
      </c>
      <c r="D27" s="795"/>
      <c r="E27" s="796"/>
      <c r="F27" s="280" t="e">
        <f>IF(#REF!="","",#REF!)</f>
        <v>#REF!</v>
      </c>
      <c r="G27" s="281" t="e">
        <f>IF(#REF!="","",#REF!)</f>
        <v>#REF!</v>
      </c>
      <c r="H27" s="282" t="e">
        <f>IF(G27="","","ha")</f>
        <v>#REF!</v>
      </c>
      <c r="I27" s="127"/>
      <c r="J27" s="194"/>
      <c r="K27" s="195"/>
      <c r="M27" s="137"/>
      <c r="N27" s="137"/>
      <c r="O27" s="137"/>
      <c r="P27" s="130"/>
      <c r="S27" s="133"/>
      <c r="T27" s="133"/>
      <c r="U27" s="130"/>
      <c r="Z27" s="136"/>
      <c r="AA27" s="142"/>
      <c r="AB27" s="143"/>
    </row>
    <row r="28" spans="1:28" ht="13.5" customHeight="1">
      <c r="A28" s="144"/>
      <c r="B28" s="267"/>
      <c r="C28" s="291"/>
      <c r="D28" s="292" t="e">
        <f>IF(D30="","",D30)</f>
        <v>#REF!</v>
      </c>
      <c r="E28" s="295" t="e">
        <f>IF(E30="","",E30)</f>
        <v>#REF!</v>
      </c>
      <c r="F28" s="268" t="e">
        <f>IF(F30="","",F30)</f>
        <v>#REF!</v>
      </c>
      <c r="G28" s="269" t="e">
        <f>IF(#REF!="","",#REF!)</f>
        <v>#REF!</v>
      </c>
      <c r="H28" s="270" t="e">
        <f>IF(G28="","","本")</f>
        <v>#REF!</v>
      </c>
      <c r="I28" s="110"/>
      <c r="J28" s="188"/>
      <c r="K28" s="189"/>
      <c r="M28" s="137"/>
      <c r="N28" s="137"/>
      <c r="O28" s="137"/>
      <c r="P28" s="130"/>
      <c r="S28" s="133"/>
      <c r="T28" s="133"/>
      <c r="U28" s="130"/>
      <c r="Z28" s="136"/>
      <c r="AA28" s="142"/>
      <c r="AB28" s="143"/>
    </row>
    <row r="29" spans="1:28" ht="13.5" customHeight="1">
      <c r="A29" s="144"/>
      <c r="B29" s="271" t="e">
        <f>IF(B31="","",B31)</f>
        <v>#REF!</v>
      </c>
      <c r="C29" s="797" t="e">
        <f>IF(C31="","",C31)</f>
        <v>#REF!</v>
      </c>
      <c r="D29" s="798"/>
      <c r="E29" s="799"/>
      <c r="F29" s="272" t="e">
        <f>IF(F31="","",F31)</f>
        <v>#REF!</v>
      </c>
      <c r="G29" s="273" t="e">
        <f>IF(#REF!="","",#REF!)</f>
        <v>#REF!</v>
      </c>
      <c r="H29" s="274" t="e">
        <f>IF(G29="","","ha")</f>
        <v>#REF!</v>
      </c>
      <c r="I29" s="118"/>
      <c r="J29" s="190"/>
      <c r="K29" s="191"/>
      <c r="M29" s="137"/>
      <c r="N29" s="137"/>
      <c r="O29" s="137"/>
      <c r="P29" s="130"/>
      <c r="S29" s="133"/>
      <c r="T29" s="133"/>
      <c r="U29" s="130"/>
      <c r="Z29" s="136"/>
      <c r="AA29" s="142"/>
      <c r="AB29" s="143"/>
    </row>
    <row r="30" spans="1:28" ht="13.5" customHeight="1">
      <c r="A30" s="144"/>
      <c r="B30" s="275"/>
      <c r="C30" s="293"/>
      <c r="D30" s="294" t="e">
        <f>IF(#REF!="","",#REF!)</f>
        <v>#REF!</v>
      </c>
      <c r="E30" s="296" t="e">
        <f>IF(#REF!="","",#REF!)</f>
        <v>#REF!</v>
      </c>
      <c r="F30" s="276" t="e">
        <f>IF(#REF!="","",#REF!)</f>
        <v>#REF!</v>
      </c>
      <c r="G30" s="277" t="e">
        <f>IF(#REF!="","",#REF!)</f>
        <v>#REF!</v>
      </c>
      <c r="H30" s="278"/>
      <c r="I30" s="123"/>
      <c r="J30" s="192"/>
      <c r="K30" s="193"/>
      <c r="M30" s="137"/>
      <c r="N30" s="137"/>
      <c r="O30" s="137"/>
      <c r="P30" s="130"/>
      <c r="S30" s="133"/>
      <c r="T30" s="133"/>
      <c r="U30" s="130"/>
      <c r="Z30" s="136"/>
      <c r="AA30" s="142"/>
      <c r="AB30" s="143"/>
    </row>
    <row r="31" spans="1:28" ht="13.5" customHeight="1" thickBot="1">
      <c r="A31" s="144"/>
      <c r="B31" s="279" t="e">
        <f>IF(#REF!="","",#REF!)</f>
        <v>#REF!</v>
      </c>
      <c r="C31" s="794" t="e">
        <f>IF(#REF!="","",#REF!)</f>
        <v>#REF!</v>
      </c>
      <c r="D31" s="795"/>
      <c r="E31" s="796"/>
      <c r="F31" s="280" t="e">
        <f>IF(#REF!="","",#REF!)</f>
        <v>#REF!</v>
      </c>
      <c r="G31" s="281" t="e">
        <f>IF(#REF!="","",#REF!)</f>
        <v>#REF!</v>
      </c>
      <c r="H31" s="282" t="e">
        <f>IF(G31="","","ha")</f>
        <v>#REF!</v>
      </c>
      <c r="I31" s="127"/>
      <c r="J31" s="194"/>
      <c r="K31" s="195"/>
      <c r="M31" s="137"/>
      <c r="N31" s="137"/>
      <c r="O31" s="137"/>
      <c r="P31" s="130"/>
      <c r="S31" s="133"/>
      <c r="T31" s="133"/>
      <c r="U31" s="130"/>
      <c r="Z31" s="136"/>
      <c r="AA31" s="142"/>
      <c r="AB31" s="143"/>
    </row>
    <row r="32" spans="1:28" ht="13.5" customHeight="1">
      <c r="A32" s="144"/>
      <c r="B32" s="267"/>
      <c r="C32" s="291"/>
      <c r="D32" s="292" t="e">
        <f>IF(D34="","",D34)</f>
        <v>#REF!</v>
      </c>
      <c r="E32" s="295" t="e">
        <f>IF(E34="","",E34)</f>
        <v>#REF!</v>
      </c>
      <c r="F32" s="268" t="e">
        <f>IF(F34="","",F34)</f>
        <v>#REF!</v>
      </c>
      <c r="G32" s="269" t="e">
        <f>IF(#REF!="","",#REF!)</f>
        <v>#REF!</v>
      </c>
      <c r="H32" s="270" t="e">
        <f>IF(G32="","","本")</f>
        <v>#REF!</v>
      </c>
      <c r="I32" s="110"/>
      <c r="J32" s="188"/>
      <c r="K32" s="189"/>
      <c r="M32" s="137"/>
      <c r="N32" s="137"/>
      <c r="O32" s="137"/>
      <c r="P32" s="130"/>
      <c r="S32" s="133"/>
      <c r="T32" s="133"/>
      <c r="U32" s="130"/>
      <c r="Z32" s="136"/>
      <c r="AA32" s="142"/>
      <c r="AB32" s="143"/>
    </row>
    <row r="33" spans="1:28" ht="13.5" customHeight="1">
      <c r="A33" s="144"/>
      <c r="B33" s="271" t="e">
        <f>IF(B35="","",B35)</f>
        <v>#REF!</v>
      </c>
      <c r="C33" s="797" t="e">
        <f>IF(C35="","",C35)</f>
        <v>#REF!</v>
      </c>
      <c r="D33" s="798"/>
      <c r="E33" s="799"/>
      <c r="F33" s="272" t="e">
        <f>IF(F35="","",F35)</f>
        <v>#REF!</v>
      </c>
      <c r="G33" s="273" t="e">
        <f>IF(#REF!="","",#REF!)</f>
        <v>#REF!</v>
      </c>
      <c r="H33" s="274" t="e">
        <f>IF(G33="","","ha")</f>
        <v>#REF!</v>
      </c>
      <c r="I33" s="118"/>
      <c r="J33" s="190"/>
      <c r="K33" s="191"/>
      <c r="M33" s="137"/>
      <c r="N33" s="137"/>
      <c r="O33" s="137"/>
      <c r="P33" s="130"/>
      <c r="S33" s="133"/>
      <c r="T33" s="133"/>
      <c r="U33" s="130"/>
      <c r="Z33" s="136"/>
      <c r="AA33" s="142"/>
      <c r="AB33" s="143"/>
    </row>
    <row r="34" spans="1:20" ht="13.5" customHeight="1">
      <c r="A34" s="145"/>
      <c r="B34" s="275"/>
      <c r="C34" s="293"/>
      <c r="D34" s="294" t="e">
        <f>IF(#REF!="","",#REF!)</f>
        <v>#REF!</v>
      </c>
      <c r="E34" s="296" t="e">
        <f>IF(#REF!="","",#REF!)</f>
        <v>#REF!</v>
      </c>
      <c r="F34" s="276" t="e">
        <f>IF(#REF!="","",#REF!)</f>
        <v>#REF!</v>
      </c>
      <c r="G34" s="277" t="e">
        <f>IF(#REF!="","",#REF!)</f>
        <v>#REF!</v>
      </c>
      <c r="H34" s="278" t="e">
        <f>IF(G34="","","本")</f>
        <v>#REF!</v>
      </c>
      <c r="I34" s="123"/>
      <c r="J34" s="192"/>
      <c r="K34" s="193"/>
      <c r="M34" s="137"/>
      <c r="N34" s="137" t="e">
        <f>IF(C35="","",MAX($M$7:M35))</f>
        <v>#REF!</v>
      </c>
      <c r="O34" s="137"/>
      <c r="P34" s="130">
        <f>IF(B34="","",IF(B34="小計","","・"&amp;B34))</f>
      </c>
      <c r="S34" s="133"/>
      <c r="T34" s="133"/>
    </row>
    <row r="35" spans="1:28" ht="13.5" customHeight="1" thickBot="1">
      <c r="A35" s="139"/>
      <c r="B35" s="279" t="e">
        <f>IF(#REF!="","",#REF!)</f>
        <v>#REF!</v>
      </c>
      <c r="C35" s="794" t="e">
        <f>IF(#REF!="","",#REF!)</f>
        <v>#REF!</v>
      </c>
      <c r="D35" s="795"/>
      <c r="E35" s="796"/>
      <c r="F35" s="280" t="e">
        <f>IF(#REF!="","",#REF!)</f>
        <v>#REF!</v>
      </c>
      <c r="G35" s="281" t="e">
        <f>IF(#REF!="","",#REF!)</f>
        <v>#REF!</v>
      </c>
      <c r="H35" s="282" t="e">
        <f>IF(G35="","","ha")</f>
        <v>#REF!</v>
      </c>
      <c r="I35" s="127"/>
      <c r="J35" s="194"/>
      <c r="K35" s="195"/>
      <c r="M35" s="137" t="e">
        <f>IF(P35="","",IF(P35=P13,"",MAX($M$7:M34)+1))</f>
        <v>#REF!</v>
      </c>
      <c r="N35" s="137" t="e">
        <f>IF(C35="","",MAX($M$7:M36))</f>
        <v>#REF!</v>
      </c>
      <c r="O35" s="137"/>
      <c r="P35" s="130" t="e">
        <f>IF(B35="","",IF(B35="小計","","・"&amp;B35))</f>
        <v>#REF!</v>
      </c>
      <c r="Q35" s="131" t="e">
        <f>G34</f>
        <v>#REF!</v>
      </c>
      <c r="R35" s="131" t="e">
        <f>H34</f>
        <v>#REF!</v>
      </c>
      <c r="S35" s="133" t="e">
        <f>G35</f>
        <v>#REF!</v>
      </c>
      <c r="T35" s="133" t="e">
        <f>H35</f>
        <v>#REF!</v>
      </c>
      <c r="U35" s="130" t="e">
        <f>IF(B35="","",IF(B35="小計","",B35))</f>
        <v>#REF!</v>
      </c>
      <c r="Z35" s="136"/>
      <c r="AA35" s="142"/>
      <c r="AB35" s="143"/>
    </row>
    <row r="36" spans="1:20" ht="13.5" customHeight="1">
      <c r="A36" s="139"/>
      <c r="B36" s="267"/>
      <c r="C36" s="291"/>
      <c r="D36" s="292" t="e">
        <f>IF(D38="","",D38)</f>
        <v>#REF!</v>
      </c>
      <c r="E36" s="295" t="e">
        <f>IF(E38="","",E38)</f>
        <v>#REF!</v>
      </c>
      <c r="F36" s="268" t="e">
        <f>IF(F38="","",F38)</f>
        <v>#REF!</v>
      </c>
      <c r="G36" s="269" t="e">
        <f>IF(#REF!="","",#REF!)</f>
        <v>#REF!</v>
      </c>
      <c r="H36" s="270" t="e">
        <f>IF(G36="","","本")</f>
        <v>#REF!</v>
      </c>
      <c r="I36" s="110"/>
      <c r="J36" s="188"/>
      <c r="K36" s="189"/>
      <c r="M36" s="137"/>
      <c r="N36" s="137" t="e">
        <f>IF(C33="","",MAX($M$7:M37))</f>
        <v>#REF!</v>
      </c>
      <c r="O36" s="137"/>
      <c r="P36" s="130">
        <f>IF(B32="","",IF(B32="小計","","・"&amp;B32))</f>
      </c>
      <c r="S36" s="133"/>
      <c r="T36" s="133"/>
    </row>
    <row r="37" spans="1:28" ht="13.5" customHeight="1">
      <c r="A37" s="139"/>
      <c r="B37" s="271" t="e">
        <f>IF(B39="","",B39)</f>
        <v>#REF!</v>
      </c>
      <c r="C37" s="797" t="e">
        <f>IF(C39="","",C39)</f>
        <v>#REF!</v>
      </c>
      <c r="D37" s="798"/>
      <c r="E37" s="799"/>
      <c r="F37" s="272" t="e">
        <f>IF(F39="","",F39)</f>
        <v>#REF!</v>
      </c>
      <c r="G37" s="273" t="e">
        <f>IF(#REF!="","",#REF!)</f>
        <v>#REF!</v>
      </c>
      <c r="H37" s="274" t="e">
        <f>IF(G37="","","ha")</f>
        <v>#REF!</v>
      </c>
      <c r="I37" s="118"/>
      <c r="J37" s="190"/>
      <c r="K37" s="191"/>
      <c r="M37" s="137" t="e">
        <f>IF(P37="","",IF(P37=P35,"",MAX($M$7:M36)+1))</f>
        <v>#REF!</v>
      </c>
      <c r="N37" s="137" t="e">
        <f>IF(C33="","",MAX($M$7:M38))</f>
        <v>#REF!</v>
      </c>
      <c r="O37" s="137"/>
      <c r="P37" s="130" t="e">
        <f>IF(B33="","",IF(B33="小計","","・"&amp;B33))</f>
        <v>#REF!</v>
      </c>
      <c r="Q37" s="131" t="e">
        <f>G32</f>
        <v>#REF!</v>
      </c>
      <c r="R37" s="131" t="e">
        <f>H32</f>
        <v>#REF!</v>
      </c>
      <c r="S37" s="133" t="e">
        <f>G33</f>
        <v>#REF!</v>
      </c>
      <c r="T37" s="133" t="e">
        <f>H33</f>
        <v>#REF!</v>
      </c>
      <c r="U37" s="130" t="e">
        <f>IF(B33="","",IF(B33="小計","",B33))</f>
        <v>#REF!</v>
      </c>
      <c r="Z37" s="136"/>
      <c r="AA37" s="142"/>
      <c r="AB37" s="143"/>
    </row>
    <row r="38" spans="1:20" ht="13.5" customHeight="1">
      <c r="A38" s="139"/>
      <c r="B38" s="275"/>
      <c r="C38" s="293"/>
      <c r="D38" s="294" t="e">
        <f>IF(#REF!="","",#REF!)</f>
        <v>#REF!</v>
      </c>
      <c r="E38" s="296" t="e">
        <f>IF(#REF!="","",#REF!)</f>
        <v>#REF!</v>
      </c>
      <c r="F38" s="276" t="e">
        <f>IF(#REF!="","",#REF!)</f>
        <v>#REF!</v>
      </c>
      <c r="G38" s="277" t="e">
        <f>IF(#REF!="","",#REF!)</f>
        <v>#REF!</v>
      </c>
      <c r="H38" s="278" t="e">
        <f>IF(G38="","","本")</f>
        <v>#REF!</v>
      </c>
      <c r="I38" s="123"/>
      <c r="J38" s="192"/>
      <c r="K38" s="193"/>
      <c r="M38" s="137"/>
      <c r="N38" s="137" t="e">
        <f>IF(C39="","",MAX($M$7:M39))</f>
        <v>#REF!</v>
      </c>
      <c r="O38" s="137"/>
      <c r="P38" s="130">
        <f>IF(B38="","",IF(B38="小計","","・"&amp;B38))</f>
      </c>
      <c r="S38" s="133"/>
      <c r="T38" s="133"/>
    </row>
    <row r="39" spans="1:28" ht="13.5" customHeight="1" thickBot="1">
      <c r="A39" s="139"/>
      <c r="B39" s="279" t="e">
        <f>IF(#REF!="","",#REF!)</f>
        <v>#REF!</v>
      </c>
      <c r="C39" s="794" t="e">
        <f>IF(#REF!="","",#REF!)</f>
        <v>#REF!</v>
      </c>
      <c r="D39" s="795"/>
      <c r="E39" s="796"/>
      <c r="F39" s="280" t="e">
        <f>IF(#REF!="","",#REF!)</f>
        <v>#REF!</v>
      </c>
      <c r="G39" s="281" t="e">
        <f>IF(#REF!="","",#REF!)</f>
        <v>#REF!</v>
      </c>
      <c r="H39" s="282" t="e">
        <f>IF(G39="","","ha")</f>
        <v>#REF!</v>
      </c>
      <c r="I39" s="127"/>
      <c r="J39" s="194"/>
      <c r="K39" s="195"/>
      <c r="M39" s="137" t="e">
        <f>IF(P39="","",IF(P39=P37,"",MAX($M$7:M38)+1))</f>
        <v>#REF!</v>
      </c>
      <c r="N39" s="137" t="e">
        <f>IF(C39="","",MAX($M$7:M40))</f>
        <v>#REF!</v>
      </c>
      <c r="O39" s="137"/>
      <c r="P39" s="130" t="e">
        <f>IF(B39="","",IF(B39="小計","","・"&amp;B39))</f>
        <v>#REF!</v>
      </c>
      <c r="Q39" s="131" t="e">
        <f>G38</f>
        <v>#REF!</v>
      </c>
      <c r="R39" s="131" t="e">
        <f>H38</f>
        <v>#REF!</v>
      </c>
      <c r="S39" s="133" t="e">
        <f>G39</f>
        <v>#REF!</v>
      </c>
      <c r="T39" s="133" t="e">
        <f>H39</f>
        <v>#REF!</v>
      </c>
      <c r="U39" s="130" t="e">
        <f>IF(B39="","",IF(B39="小計","",B39))</f>
        <v>#REF!</v>
      </c>
      <c r="Z39" s="136"/>
      <c r="AA39" s="142"/>
      <c r="AB39" s="143"/>
    </row>
    <row r="40" spans="1:20" ht="13.5" customHeight="1">
      <c r="A40" s="139"/>
      <c r="B40" s="267"/>
      <c r="C40" s="291"/>
      <c r="D40" s="292" t="e">
        <f>IF(D42="","",D42)</f>
        <v>#REF!</v>
      </c>
      <c r="E40" s="295" t="e">
        <f>IF(E42="","",E42)</f>
        <v>#REF!</v>
      </c>
      <c r="F40" s="268" t="e">
        <f>IF(F42="","",F42)</f>
        <v>#REF!</v>
      </c>
      <c r="G40" s="269" t="e">
        <f>IF(#REF!="","",#REF!)</f>
        <v>#REF!</v>
      </c>
      <c r="H40" s="270" t="e">
        <f>IF(G40="","","本")</f>
        <v>#REF!</v>
      </c>
      <c r="I40" s="110"/>
      <c r="J40" s="188"/>
      <c r="K40" s="189"/>
      <c r="M40" s="137"/>
      <c r="N40" s="137" t="e">
        <f>IF(C37="","",MAX($M$7:M41))</f>
        <v>#REF!</v>
      </c>
      <c r="O40" s="137"/>
      <c r="P40" s="130">
        <f>IF(B36="","",IF(B36="小計","","・"&amp;B36))</f>
      </c>
      <c r="S40" s="133"/>
      <c r="T40" s="133"/>
    </row>
    <row r="41" spans="1:28" ht="13.5" customHeight="1">
      <c r="A41" s="139"/>
      <c r="B41" s="271" t="e">
        <f>IF(B43="","",B43)</f>
        <v>#REF!</v>
      </c>
      <c r="C41" s="797" t="e">
        <f>IF(C43="","",C43)</f>
        <v>#REF!</v>
      </c>
      <c r="D41" s="798"/>
      <c r="E41" s="799"/>
      <c r="F41" s="272" t="e">
        <f>IF(F43="","",F43)</f>
        <v>#REF!</v>
      </c>
      <c r="G41" s="273" t="e">
        <f>IF(#REF!="","",#REF!)</f>
        <v>#REF!</v>
      </c>
      <c r="H41" s="274" t="e">
        <f>IF(G41="","","ha")</f>
        <v>#REF!</v>
      </c>
      <c r="I41" s="118"/>
      <c r="J41" s="190"/>
      <c r="K41" s="191"/>
      <c r="M41" s="137" t="e">
        <f>IF(P41="","",IF(P41=P39,"",MAX($M$7:M40)+1))</f>
        <v>#REF!</v>
      </c>
      <c r="N41" s="137" t="e">
        <f>IF(C37="","",MAX($M$7:M46))</f>
        <v>#REF!</v>
      </c>
      <c r="O41" s="137"/>
      <c r="P41" s="130" t="e">
        <f>IF(B37="","",IF(B37="小計","","・"&amp;B37))</f>
        <v>#REF!</v>
      </c>
      <c r="Q41" s="131" t="e">
        <f>G36</f>
        <v>#REF!</v>
      </c>
      <c r="R41" s="131" t="e">
        <f>H36</f>
        <v>#REF!</v>
      </c>
      <c r="S41" s="133" t="e">
        <f>G37</f>
        <v>#REF!</v>
      </c>
      <c r="T41" s="133" t="e">
        <f>H37</f>
        <v>#REF!</v>
      </c>
      <c r="U41" s="130" t="e">
        <f>IF(B37="","",IF(B37="小計","",B37))</f>
        <v>#REF!</v>
      </c>
      <c r="Z41" s="136"/>
      <c r="AA41" s="142"/>
      <c r="AB41" s="143"/>
    </row>
    <row r="42" spans="1:28" ht="13.5" customHeight="1">
      <c r="A42" s="139"/>
      <c r="B42" s="275"/>
      <c r="C42" s="293"/>
      <c r="D42" s="294" t="e">
        <f>IF(#REF!="","",#REF!)</f>
        <v>#REF!</v>
      </c>
      <c r="E42" s="296" t="e">
        <f>IF(#REF!="","",#REF!)</f>
        <v>#REF!</v>
      </c>
      <c r="F42" s="276" t="e">
        <f>IF(#REF!="","",#REF!)</f>
        <v>#REF!</v>
      </c>
      <c r="G42" s="277" t="e">
        <f>IF(#REF!="","",#REF!)</f>
        <v>#REF!</v>
      </c>
      <c r="H42" s="278" t="e">
        <f>IF(G42="","","本")</f>
        <v>#REF!</v>
      </c>
      <c r="I42" s="123"/>
      <c r="J42" s="192"/>
      <c r="K42" s="193"/>
      <c r="M42" s="137"/>
      <c r="N42" s="137"/>
      <c r="O42" s="137"/>
      <c r="P42" s="130"/>
      <c r="S42" s="133"/>
      <c r="T42" s="133"/>
      <c r="U42" s="130"/>
      <c r="Z42" s="136"/>
      <c r="AA42" s="142"/>
      <c r="AB42" s="143"/>
    </row>
    <row r="43" spans="1:28" ht="13.5" customHeight="1" thickBot="1">
      <c r="A43" s="139"/>
      <c r="B43" s="279" t="e">
        <f>IF(#REF!="","",#REF!)</f>
        <v>#REF!</v>
      </c>
      <c r="C43" s="794" t="e">
        <f>IF(#REF!="","",#REF!)</f>
        <v>#REF!</v>
      </c>
      <c r="D43" s="795"/>
      <c r="E43" s="796"/>
      <c r="F43" s="280" t="e">
        <f>IF(#REF!="","",#REF!)</f>
        <v>#REF!</v>
      </c>
      <c r="G43" s="281" t="e">
        <f>IF(#REF!="","",#REF!)</f>
        <v>#REF!</v>
      </c>
      <c r="H43" s="282" t="e">
        <f>IF(G43="","","ha")</f>
        <v>#REF!</v>
      </c>
      <c r="I43" s="127"/>
      <c r="J43" s="194"/>
      <c r="K43" s="195"/>
      <c r="M43" s="137"/>
      <c r="N43" s="137"/>
      <c r="O43" s="137"/>
      <c r="P43" s="130"/>
      <c r="S43" s="133"/>
      <c r="T43" s="133"/>
      <c r="U43" s="130"/>
      <c r="Z43" s="136"/>
      <c r="AA43" s="142"/>
      <c r="AB43" s="143"/>
    </row>
    <row r="44" spans="1:28" ht="13.5" customHeight="1" hidden="1">
      <c r="A44" s="139"/>
      <c r="B44" s="109"/>
      <c r="C44" s="291"/>
      <c r="D44" s="292" t="e">
        <f>IF(D46="","",D46)</f>
        <v>#REF!</v>
      </c>
      <c r="E44" s="295" t="e">
        <f>IF(E46="","",E46)</f>
        <v>#REF!</v>
      </c>
      <c r="F44" s="111" t="e">
        <f>IF(F46="","",F46)</f>
        <v>#REF!</v>
      </c>
      <c r="G44" s="112" t="e">
        <f>IF(G46="","",G46)</f>
        <v>#REF!</v>
      </c>
      <c r="H44" s="113" t="e">
        <f>IF(G44="","","本")</f>
        <v>#REF!</v>
      </c>
      <c r="I44" s="110"/>
      <c r="J44" s="188"/>
      <c r="K44" s="189"/>
      <c r="M44" s="137"/>
      <c r="N44" s="137"/>
      <c r="O44" s="137"/>
      <c r="P44" s="130"/>
      <c r="S44" s="133"/>
      <c r="T44" s="133"/>
      <c r="U44" s="130"/>
      <c r="Z44" s="136"/>
      <c r="AA44" s="142"/>
      <c r="AB44" s="143"/>
    </row>
    <row r="45" spans="1:28" ht="13.5" customHeight="1" hidden="1">
      <c r="A45" s="139"/>
      <c r="B45" s="114" t="e">
        <f>IF(B47="","",B47)</f>
        <v>#REF!</v>
      </c>
      <c r="C45" s="797" t="e">
        <f>IF(C47="","",C47)</f>
        <v>#REF!</v>
      </c>
      <c r="D45" s="798"/>
      <c r="E45" s="799"/>
      <c r="F45" s="163" t="e">
        <f>IF(F47="","",F47)</f>
        <v>#REF!</v>
      </c>
      <c r="G45" s="116" t="e">
        <f>IF(G47="","",G47)</f>
        <v>#REF!</v>
      </c>
      <c r="H45" s="117" t="e">
        <f>IF(G45="","","ha")</f>
        <v>#REF!</v>
      </c>
      <c r="I45" s="118"/>
      <c r="J45" s="190"/>
      <c r="K45" s="191"/>
      <c r="M45" s="137"/>
      <c r="N45" s="137"/>
      <c r="O45" s="137"/>
      <c r="P45" s="130"/>
      <c r="S45" s="133"/>
      <c r="T45" s="133"/>
      <c r="U45" s="130"/>
      <c r="Z45" s="136"/>
      <c r="AA45" s="142"/>
      <c r="AB45" s="143"/>
    </row>
    <row r="46" spans="1:20" ht="13.5" customHeight="1" hidden="1">
      <c r="A46" s="139"/>
      <c r="B46" s="119"/>
      <c r="C46" s="293"/>
      <c r="D46" s="294" t="e">
        <f>IF(#REF!="","",#REF!)</f>
        <v>#REF!</v>
      </c>
      <c r="E46" s="296" t="e">
        <f>IF(#REF!="","",#REF!)</f>
        <v>#REF!</v>
      </c>
      <c r="F46" s="120" t="e">
        <f>IF(#REF!="","",#REF!)</f>
        <v>#REF!</v>
      </c>
      <c r="G46" s="121" t="e">
        <f>IF(#REF!="","",#REF!)</f>
        <v>#REF!</v>
      </c>
      <c r="H46" s="122" t="e">
        <f>IF(G46="","","本")</f>
        <v>#REF!</v>
      </c>
      <c r="I46" s="123"/>
      <c r="J46" s="192"/>
      <c r="K46" s="193"/>
      <c r="M46" s="137"/>
      <c r="N46" s="137" t="e">
        <f>IF(C47="","",MAX($M$7:M47))</f>
        <v>#REF!</v>
      </c>
      <c r="O46" s="137"/>
      <c r="P46" s="130">
        <f>IF(B46="","",IF(B46="小計","","・"&amp;B46))</f>
      </c>
      <c r="S46" s="133"/>
      <c r="T46" s="133"/>
    </row>
    <row r="47" spans="1:28" ht="13.5" customHeight="1" hidden="1" thickBot="1">
      <c r="A47" s="139"/>
      <c r="B47" s="124" t="e">
        <f>IF(#REF!="","",#REF!)</f>
        <v>#REF!</v>
      </c>
      <c r="C47" s="794" t="e">
        <f>IF(#REF!="","",#REF!)</f>
        <v>#REF!</v>
      </c>
      <c r="D47" s="795"/>
      <c r="E47" s="796"/>
      <c r="F47" s="164" t="e">
        <f>IF(#REF!="","",#REF!)</f>
        <v>#REF!</v>
      </c>
      <c r="G47" s="125" t="e">
        <f>IF(#REF!="","",#REF!)</f>
        <v>#REF!</v>
      </c>
      <c r="H47" s="126" t="e">
        <f>IF(G47="","","ha")</f>
        <v>#REF!</v>
      </c>
      <c r="I47" s="127"/>
      <c r="J47" s="194"/>
      <c r="K47" s="195"/>
      <c r="M47" s="137" t="e">
        <f>IF(P47="","",IF(P47=P41,"",MAX($M$7:M46)+1))</f>
        <v>#REF!</v>
      </c>
      <c r="N47" s="137" t="e">
        <f>IF(C47="","",MAX($M$7:M48))</f>
        <v>#REF!</v>
      </c>
      <c r="O47" s="137"/>
      <c r="P47" s="130" t="e">
        <f>IF(B47="","",IF(B47="小計","","・"&amp;B47))</f>
        <v>#REF!</v>
      </c>
      <c r="Q47" s="131" t="e">
        <f>G46</f>
        <v>#REF!</v>
      </c>
      <c r="R47" s="131" t="e">
        <f>H46</f>
        <v>#REF!</v>
      </c>
      <c r="S47" s="133" t="e">
        <f>G47</f>
        <v>#REF!</v>
      </c>
      <c r="T47" s="133" t="e">
        <f>H47</f>
        <v>#REF!</v>
      </c>
      <c r="U47" s="130" t="e">
        <f>IF(B47="","",IF(B47="小計","",B47))</f>
        <v>#REF!</v>
      </c>
      <c r="Z47" s="136"/>
      <c r="AA47" s="142"/>
      <c r="AB47" s="143"/>
    </row>
    <row r="48" spans="1:20" ht="13.5" customHeight="1" hidden="1">
      <c r="A48" s="139"/>
      <c r="B48" s="109"/>
      <c r="C48" s="291"/>
      <c r="D48" s="292" t="e">
        <f>IF(D50="","",D50)</f>
        <v>#REF!</v>
      </c>
      <c r="E48" s="295" t="e">
        <f>IF(E50="","",E50)</f>
        <v>#REF!</v>
      </c>
      <c r="F48" s="111" t="e">
        <f>IF(F50="","",F50)</f>
        <v>#REF!</v>
      </c>
      <c r="G48" s="112" t="e">
        <f>IF(G50="","",G50)</f>
        <v>#REF!</v>
      </c>
      <c r="H48" s="113" t="e">
        <f>IF(G48="","","本")</f>
        <v>#REF!</v>
      </c>
      <c r="I48" s="110"/>
      <c r="J48" s="188"/>
      <c r="K48" s="189"/>
      <c r="M48" s="137"/>
      <c r="N48" s="137" t="e">
        <f>IF(C45="","",MAX($M$7:M49))</f>
        <v>#REF!</v>
      </c>
      <c r="O48" s="137"/>
      <c r="P48" s="130">
        <f>IF(B44="","",IF(B44="小計","","・"&amp;B44))</f>
      </c>
      <c r="S48" s="133"/>
      <c r="T48" s="133"/>
    </row>
    <row r="49" spans="1:28" ht="13.5" customHeight="1" hidden="1">
      <c r="A49" s="139"/>
      <c r="B49" s="173" t="e">
        <f>IF(B51="","",B51)</f>
        <v>#REF!</v>
      </c>
      <c r="C49" s="797" t="e">
        <f>IF(C51="","",C51)</f>
        <v>#REF!</v>
      </c>
      <c r="D49" s="798"/>
      <c r="E49" s="799"/>
      <c r="F49" s="169" t="e">
        <f>IF(F51="","",F51)</f>
        <v>#REF!</v>
      </c>
      <c r="G49" s="170" t="e">
        <f>IF(G51="","",G51)</f>
        <v>#REF!</v>
      </c>
      <c r="H49" s="171" t="e">
        <f>IF(G49="","","ha")</f>
        <v>#REF!</v>
      </c>
      <c r="I49" s="172"/>
      <c r="J49" s="196"/>
      <c r="K49" s="197"/>
      <c r="M49" s="137" t="e">
        <f>IF(P49="","",IF(P49=P47,"",MAX($M$7:M48)+1))</f>
        <v>#REF!</v>
      </c>
      <c r="N49" s="137" t="e">
        <f>IF(C45="","",MAX($M$7:M50))</f>
        <v>#REF!</v>
      </c>
      <c r="O49" s="137"/>
      <c r="P49" s="130" t="e">
        <f>IF(B45="","",IF(B45="小計","","・"&amp;B45))</f>
        <v>#REF!</v>
      </c>
      <c r="Q49" s="131" t="e">
        <f>G44</f>
        <v>#REF!</v>
      </c>
      <c r="R49" s="131" t="e">
        <f>H44</f>
        <v>#REF!</v>
      </c>
      <c r="S49" s="133" t="e">
        <f>G45</f>
        <v>#REF!</v>
      </c>
      <c r="T49" s="133" t="e">
        <f>H45</f>
        <v>#REF!</v>
      </c>
      <c r="U49" s="130" t="e">
        <f>IF(B45="","",IF(B45="小計","",B45))</f>
        <v>#REF!</v>
      </c>
      <c r="Z49" s="136"/>
      <c r="AA49" s="142"/>
      <c r="AB49" s="143"/>
    </row>
    <row r="50" spans="1:20" ht="13.5" customHeight="1" hidden="1">
      <c r="A50" s="139"/>
      <c r="B50" s="174"/>
      <c r="C50" s="293"/>
      <c r="D50" s="294" t="e">
        <f>IF(#REF!="","",#REF!)</f>
        <v>#REF!</v>
      </c>
      <c r="E50" s="296" t="e">
        <f>IF(#REF!="","",#REF!)</f>
        <v>#REF!</v>
      </c>
      <c r="F50" s="167" t="e">
        <f>IF(#REF!="","",#REF!)</f>
        <v>#REF!</v>
      </c>
      <c r="G50" s="168" t="e">
        <f>IF(#REF!="","",#REF!)</f>
        <v>#REF!</v>
      </c>
      <c r="H50" s="117" t="e">
        <f>IF(G50="","","本")</f>
        <v>#REF!</v>
      </c>
      <c r="I50" s="118"/>
      <c r="J50" s="190"/>
      <c r="K50" s="191"/>
      <c r="M50" s="137"/>
      <c r="N50" s="137" t="e">
        <f>IF(C51="","",MAX($M$7:M51))</f>
        <v>#REF!</v>
      </c>
      <c r="O50" s="137"/>
      <c r="P50" s="130">
        <f>IF(B50="","",IF(B50="小計","","・"&amp;B50))</f>
      </c>
      <c r="S50" s="133"/>
      <c r="T50" s="133"/>
    </row>
    <row r="51" spans="1:28" ht="13.5" customHeight="1" hidden="1" thickBot="1">
      <c r="A51" s="139"/>
      <c r="B51" s="124" t="e">
        <f>IF(#REF!="","",#REF!)</f>
        <v>#REF!</v>
      </c>
      <c r="C51" s="794" t="e">
        <f>IF(#REF!="","",#REF!)</f>
        <v>#REF!</v>
      </c>
      <c r="D51" s="795"/>
      <c r="E51" s="796"/>
      <c r="F51" s="164" t="e">
        <f>IF(#REF!="","",#REF!)</f>
        <v>#REF!</v>
      </c>
      <c r="G51" s="125" t="e">
        <f>IF(#REF!="","",#REF!)</f>
        <v>#REF!</v>
      </c>
      <c r="H51" s="126" t="e">
        <f>IF(G51="","","ha")</f>
        <v>#REF!</v>
      </c>
      <c r="I51" s="127"/>
      <c r="J51" s="194" t="e">
        <f>IF(#REF!="","",#REF!)</f>
        <v>#REF!</v>
      </c>
      <c r="K51" s="195"/>
      <c r="M51" s="137" t="e">
        <f>IF(P51="","",IF(P51=P49,"",MAX($M$7:M50)+1))</f>
        <v>#REF!</v>
      </c>
      <c r="N51" s="137" t="e">
        <f>IF(C51="","",MAX($M$7:M52))</f>
        <v>#REF!</v>
      </c>
      <c r="O51" s="137"/>
      <c r="P51" s="130" t="e">
        <f>IF(B51="","",IF(B51="小計","","・"&amp;B51))</f>
        <v>#REF!</v>
      </c>
      <c r="Q51" s="131" t="e">
        <f>G50</f>
        <v>#REF!</v>
      </c>
      <c r="R51" s="131" t="e">
        <f>H50</f>
        <v>#REF!</v>
      </c>
      <c r="S51" s="133" t="e">
        <f>G51</f>
        <v>#REF!</v>
      </c>
      <c r="T51" s="133" t="e">
        <f>H51</f>
        <v>#REF!</v>
      </c>
      <c r="U51" s="130" t="e">
        <f>IF(B51="","",IF(B51="小計","",B51))</f>
        <v>#REF!</v>
      </c>
      <c r="Z51" s="136"/>
      <c r="AA51" s="142"/>
      <c r="AB51" s="143"/>
    </row>
    <row r="52" spans="1:20" ht="13.5" customHeight="1">
      <c r="A52" s="139"/>
      <c r="B52" s="825" t="e">
        <f>IF(#REF!="委託","直接費計","直   接　 工事費計")</f>
        <v>#REF!</v>
      </c>
      <c r="C52" s="291"/>
      <c r="D52" s="292" t="e">
        <f>IF(D54="","",D54)</f>
        <v>#REF!</v>
      </c>
      <c r="E52" s="295" t="e">
        <f>IF(E54="","",E54)</f>
        <v>#REF!</v>
      </c>
      <c r="F52" s="454"/>
      <c r="G52" s="374" t="e">
        <f>IF(#REF!="","",#REF!)</f>
        <v>#REF!</v>
      </c>
      <c r="H52" s="460" t="e">
        <f>IF(G52="","","本")</f>
        <v>#REF!</v>
      </c>
      <c r="I52" s="110"/>
      <c r="J52" s="188"/>
      <c r="K52" s="189"/>
      <c r="M52" s="137"/>
      <c r="N52" s="137" t="e">
        <f>IF(C49="","",MAX($M$7:M53))</f>
        <v>#REF!</v>
      </c>
      <c r="O52" s="137"/>
      <c r="P52" s="130">
        <f>IF(B48="","",IF(B48="小計","","・"&amp;B48))</f>
      </c>
      <c r="S52" s="133"/>
      <c r="T52" s="133"/>
    </row>
    <row r="53" spans="1:28" ht="13.5" customHeight="1">
      <c r="A53" s="139"/>
      <c r="B53" s="826"/>
      <c r="C53" s="797" t="e">
        <f>IF(C55="","",C55)</f>
        <v>#REF!</v>
      </c>
      <c r="D53" s="798"/>
      <c r="E53" s="799"/>
      <c r="F53" s="455" t="e">
        <f>IF(#REF!="","",#REF!)</f>
        <v>#REF!</v>
      </c>
      <c r="G53" s="453" t="e">
        <f>IF(#REF!="","",#REF!)</f>
        <v>#REF!</v>
      </c>
      <c r="H53" s="461" t="e">
        <f>IF(G53="","","ha")</f>
        <v>#REF!</v>
      </c>
      <c r="I53" s="172"/>
      <c r="J53" s="196" t="e">
        <f>IF(J55="","",J55)</f>
        <v>#REF!</v>
      </c>
      <c r="K53" s="197"/>
      <c r="M53" s="137" t="e">
        <f>IF(P53="","",IF(P53=P51,"",MAX($M$7:M52)+1))</f>
        <v>#REF!</v>
      </c>
      <c r="N53" s="137" t="e">
        <f>IF(C49="","",MAX($M$7:M55))</f>
        <v>#REF!</v>
      </c>
      <c r="O53" s="137"/>
      <c r="P53" s="130" t="e">
        <f>IF(B49="","",IF(B49="小計","","・"&amp;B49))</f>
        <v>#REF!</v>
      </c>
      <c r="Q53" s="131" t="e">
        <f>G48</f>
        <v>#REF!</v>
      </c>
      <c r="R53" s="131" t="e">
        <f>H48</f>
        <v>#REF!</v>
      </c>
      <c r="S53" s="133" t="e">
        <f>G49</f>
        <v>#REF!</v>
      </c>
      <c r="T53" s="133" t="e">
        <f>H49</f>
        <v>#REF!</v>
      </c>
      <c r="U53" s="130" t="e">
        <f>IF(B49="","",IF(B49="小計","",B49))</f>
        <v>#REF!</v>
      </c>
      <c r="Z53" s="136"/>
      <c r="AA53" s="142"/>
      <c r="AB53" s="143"/>
    </row>
    <row r="54" spans="1:28" ht="13.5" customHeight="1">
      <c r="A54" s="139"/>
      <c r="B54" s="826"/>
      <c r="C54" s="293"/>
      <c r="D54" s="294" t="e">
        <f>IF(#REF!="","",#REF!)</f>
        <v>#REF!</v>
      </c>
      <c r="E54" s="296" t="e">
        <f>IF(#REF!="","",#REF!)</f>
        <v>#REF!</v>
      </c>
      <c r="F54" s="456"/>
      <c r="G54" s="462" t="e">
        <f>IF(#REF!="","",#REF!)</f>
        <v>#REF!</v>
      </c>
      <c r="H54" s="452" t="e">
        <f>IF(G54="","","本")</f>
        <v>#REF!</v>
      </c>
      <c r="I54" s="118"/>
      <c r="J54" s="190"/>
      <c r="K54" s="191"/>
      <c r="M54" s="137"/>
      <c r="N54" s="137"/>
      <c r="O54" s="137"/>
      <c r="P54" s="130"/>
      <c r="S54" s="133"/>
      <c r="T54" s="133"/>
      <c r="U54" s="130"/>
      <c r="Z54" s="136"/>
      <c r="AA54" s="142"/>
      <c r="AB54" s="143"/>
    </row>
    <row r="55" spans="1:28" ht="13.5" customHeight="1">
      <c r="A55" s="139"/>
      <c r="B55" s="826"/>
      <c r="C55" s="797" t="e">
        <f>IF(#REF!="","",#REF!)</f>
        <v>#REF!</v>
      </c>
      <c r="D55" s="798"/>
      <c r="E55" s="799"/>
      <c r="F55" s="455" t="e">
        <f>IF(#REF!="","",#REF!)</f>
        <v>#REF!</v>
      </c>
      <c r="G55" s="453" t="e">
        <f>IF(#REF!="","",#REF!)</f>
        <v>#REF!</v>
      </c>
      <c r="H55" s="461" t="e">
        <f>IF(G55="","","ha")</f>
        <v>#REF!</v>
      </c>
      <c r="I55" s="172"/>
      <c r="J55" s="196" t="e">
        <f>IF(#REF!="","",#REF!)</f>
        <v>#REF!</v>
      </c>
      <c r="K55" s="197"/>
      <c r="M55" s="137"/>
      <c r="N55" s="137"/>
      <c r="O55" s="137"/>
      <c r="P55" s="130"/>
      <c r="S55" s="133"/>
      <c r="T55" s="133"/>
      <c r="U55" s="130"/>
      <c r="Z55" s="136"/>
      <c r="AA55" s="142"/>
      <c r="AB55" s="143"/>
    </row>
    <row r="56" spans="1:28" ht="13.5" customHeight="1">
      <c r="A56" s="139"/>
      <c r="B56" s="826"/>
      <c r="C56" s="115"/>
      <c r="D56" s="297"/>
      <c r="E56" s="297"/>
      <c r="F56" s="163"/>
      <c r="G56" s="462" t="e">
        <f>IF(#REF!="","",#REF!)</f>
        <v>#REF!</v>
      </c>
      <c r="H56" s="452" t="e">
        <f>IF(G56="","","本")</f>
        <v>#REF!</v>
      </c>
      <c r="I56" s="118"/>
      <c r="J56" s="198"/>
      <c r="K56" s="373"/>
      <c r="M56" s="137"/>
      <c r="N56" s="137"/>
      <c r="O56" s="137"/>
      <c r="P56" s="130"/>
      <c r="S56" s="133"/>
      <c r="T56" s="133"/>
      <c r="U56" s="130"/>
      <c r="Z56" s="136"/>
      <c r="AA56" s="142"/>
      <c r="AB56" s="143"/>
    </row>
    <row r="57" spans="1:28" ht="13.5" customHeight="1">
      <c r="A57" s="139"/>
      <c r="B57" s="826"/>
      <c r="C57" s="115"/>
      <c r="D57" s="297"/>
      <c r="E57" s="297"/>
      <c r="F57" s="455" t="e">
        <f>IF(#REF!="","",#REF!)</f>
        <v>#REF!</v>
      </c>
      <c r="G57" s="463" t="e">
        <f>IF(#REF!="","",#REF!)</f>
        <v>#REF!</v>
      </c>
      <c r="H57" s="461" t="e">
        <f>IF(G57="","","ha")</f>
        <v>#REF!</v>
      </c>
      <c r="I57" s="118"/>
      <c r="J57" s="198"/>
      <c r="K57" s="373"/>
      <c r="M57" s="137"/>
      <c r="N57" s="137"/>
      <c r="O57" s="137"/>
      <c r="P57" s="130"/>
      <c r="S57" s="133"/>
      <c r="T57" s="133"/>
      <c r="U57" s="130"/>
      <c r="Z57" s="136"/>
      <c r="AA57" s="142"/>
      <c r="AB57" s="143"/>
    </row>
    <row r="58" spans="1:16" ht="13.5" customHeight="1">
      <c r="A58" s="146"/>
      <c r="B58" s="826"/>
      <c r="C58" s="165"/>
      <c r="D58" s="122"/>
      <c r="E58" s="122"/>
      <c r="F58" s="165"/>
      <c r="G58" s="464" t="e">
        <f>IF(#REF!="","",#REF!)</f>
        <v>#REF!</v>
      </c>
      <c r="H58" s="452" t="e">
        <f>IF(G58="","","本")</f>
        <v>#REF!</v>
      </c>
      <c r="I58" s="165"/>
      <c r="J58" s="199"/>
      <c r="K58" s="200"/>
      <c r="N58" s="149"/>
      <c r="O58" s="149"/>
      <c r="P58" s="130"/>
    </row>
    <row r="59" spans="1:16" ht="13.5" customHeight="1">
      <c r="A59" s="146"/>
      <c r="B59" s="826"/>
      <c r="C59" s="457"/>
      <c r="D59" s="171"/>
      <c r="E59" s="171"/>
      <c r="F59" s="455" t="e">
        <f>IF(#REF!="","",#REF!)</f>
        <v>#REF!</v>
      </c>
      <c r="G59" s="465" t="e">
        <f>IF(#REF!="","",#REF!)</f>
        <v>#REF!</v>
      </c>
      <c r="H59" s="461" t="e">
        <f>IF(G59="","","ha")</f>
        <v>#REF!</v>
      </c>
      <c r="I59" s="457"/>
      <c r="J59" s="458"/>
      <c r="K59" s="197"/>
      <c r="M59" s="149" t="e">
        <f>MAX(M2:M51)</f>
        <v>#REF!</v>
      </c>
      <c r="N59" s="149"/>
      <c r="O59" s="149"/>
      <c r="P59" s="130"/>
    </row>
    <row r="60" spans="1:28" ht="13.5" customHeight="1">
      <c r="A60" s="146"/>
      <c r="B60" s="826"/>
      <c r="C60" s="115"/>
      <c r="D60" s="297"/>
      <c r="E60" s="297"/>
      <c r="F60" s="163"/>
      <c r="G60" s="462" t="e">
        <f>IF(#REF!="","",#REF!)</f>
        <v>#REF!</v>
      </c>
      <c r="H60" s="452" t="e">
        <f>IF(G60="","","本")</f>
        <v>#REF!</v>
      </c>
      <c r="I60" s="118"/>
      <c r="J60" s="198"/>
      <c r="K60" s="373"/>
      <c r="M60" s="137"/>
      <c r="N60" s="137"/>
      <c r="O60" s="137"/>
      <c r="P60" s="130"/>
      <c r="S60" s="133"/>
      <c r="T60" s="133"/>
      <c r="U60" s="130"/>
      <c r="Z60" s="136"/>
      <c r="AA60" s="142"/>
      <c r="AB60" s="143"/>
    </row>
    <row r="61" spans="1:28" ht="13.5" customHeight="1">
      <c r="A61" s="146"/>
      <c r="B61" s="826"/>
      <c r="C61" s="115"/>
      <c r="D61" s="297"/>
      <c r="E61" s="297"/>
      <c r="F61" s="455" t="e">
        <f>IF(#REF!="","",#REF!)</f>
        <v>#REF!</v>
      </c>
      <c r="G61" s="463" t="e">
        <f>IF(#REF!="","",#REF!)</f>
        <v>#REF!</v>
      </c>
      <c r="H61" s="461" t="e">
        <f>IF(G61="","","ha")</f>
        <v>#REF!</v>
      </c>
      <c r="I61" s="118"/>
      <c r="J61" s="198"/>
      <c r="K61" s="373"/>
      <c r="M61" s="137"/>
      <c r="N61" s="137"/>
      <c r="O61" s="137"/>
      <c r="P61" s="130"/>
      <c r="S61" s="133"/>
      <c r="T61" s="133"/>
      <c r="U61" s="130"/>
      <c r="Z61" s="136"/>
      <c r="AA61" s="142"/>
      <c r="AB61" s="143"/>
    </row>
    <row r="62" spans="1:16" ht="13.5" customHeight="1">
      <c r="A62" s="146"/>
      <c r="B62" s="826"/>
      <c r="C62" s="165"/>
      <c r="D62" s="122"/>
      <c r="E62" s="122"/>
      <c r="F62" s="165"/>
      <c r="G62" s="464" t="e">
        <f>IF(#REF!="","",#REF!)</f>
        <v>#REF!</v>
      </c>
      <c r="H62" s="452" t="e">
        <f>IF(G62="","","本")</f>
        <v>#REF!</v>
      </c>
      <c r="I62" s="165"/>
      <c r="J62" s="199"/>
      <c r="K62" s="200"/>
      <c r="N62" s="149"/>
      <c r="O62" s="149"/>
      <c r="P62" s="130"/>
    </row>
    <row r="63" spans="1:16" ht="13.5" customHeight="1">
      <c r="A63" s="150"/>
      <c r="B63" s="827"/>
      <c r="C63" s="151"/>
      <c r="D63" s="152"/>
      <c r="E63" s="152"/>
      <c r="F63" s="459" t="e">
        <f>IF(#REF!="","",#REF!)</f>
        <v>#REF!</v>
      </c>
      <c r="G63" s="466" t="e">
        <f>IF(#REF!="","",#REF!)</f>
        <v>#REF!</v>
      </c>
      <c r="H63" s="461" t="e">
        <f>IF(G63="","","ha")</f>
        <v>#REF!</v>
      </c>
      <c r="I63" s="151"/>
      <c r="J63" s="201"/>
      <c r="K63" s="202"/>
      <c r="M63" s="149" t="e">
        <f>MAX(M6:M55)</f>
        <v>#REF!</v>
      </c>
      <c r="N63" s="149"/>
      <c r="O63" s="149"/>
      <c r="P63" s="130"/>
    </row>
    <row r="64" spans="1:16" ht="13.5" customHeight="1">
      <c r="A64" s="146"/>
      <c r="B64" s="153" t="s">
        <v>54</v>
      </c>
      <c r="C64" s="213"/>
      <c r="D64" s="214"/>
      <c r="E64" s="214"/>
      <c r="F64" s="214"/>
      <c r="G64" s="147"/>
      <c r="H64" s="148"/>
      <c r="I64" s="147"/>
      <c r="J64" s="198"/>
      <c r="K64" s="203"/>
      <c r="M64" s="154"/>
      <c r="N64" s="154"/>
      <c r="O64" s="154"/>
      <c r="P64" s="130"/>
    </row>
    <row r="65" spans="1:16" ht="13.5" customHeight="1">
      <c r="A65" s="146"/>
      <c r="B65" s="155" t="s">
        <v>55</v>
      </c>
      <c r="C65" s="215"/>
      <c r="D65" s="216"/>
      <c r="E65" s="216"/>
      <c r="F65" s="216"/>
      <c r="G65" s="151"/>
      <c r="H65" s="152"/>
      <c r="I65" s="151"/>
      <c r="J65" s="201"/>
      <c r="K65" s="204"/>
      <c r="M65" s="154"/>
      <c r="N65" s="154"/>
      <c r="O65" s="154"/>
      <c r="P65" s="130"/>
    </row>
    <row r="66" spans="1:16" ht="13.5" customHeight="1">
      <c r="A66" s="818" t="e">
        <f>IF(#REF!="委託","間接費","間接  工事費")</f>
        <v>#REF!</v>
      </c>
      <c r="B66" s="153" t="s">
        <v>56</v>
      </c>
      <c r="C66" s="819"/>
      <c r="D66" s="820"/>
      <c r="E66" s="217"/>
      <c r="F66" s="218"/>
      <c r="G66" s="179"/>
      <c r="H66" s="180"/>
      <c r="I66" s="179"/>
      <c r="J66" s="205"/>
      <c r="K66" s="206"/>
      <c r="M66" s="154"/>
      <c r="N66" s="154"/>
      <c r="O66" s="154"/>
      <c r="P66" s="130"/>
    </row>
    <row r="67" spans="1:16" ht="13.5" customHeight="1">
      <c r="A67" s="818"/>
      <c r="B67" s="155" t="s">
        <v>24</v>
      </c>
      <c r="C67" s="821"/>
      <c r="D67" s="822"/>
      <c r="E67" s="219"/>
      <c r="F67" s="220"/>
      <c r="G67" s="181"/>
      <c r="H67" s="182"/>
      <c r="I67" s="181"/>
      <c r="J67" s="207"/>
      <c r="K67" s="208"/>
      <c r="M67" s="154"/>
      <c r="N67" s="154"/>
      <c r="O67" s="154"/>
      <c r="P67" s="130"/>
    </row>
    <row r="68" spans="1:16" ht="13.5" customHeight="1">
      <c r="A68" s="146"/>
      <c r="B68" s="823" t="e">
        <f>IF(#REF!="委託","間接費計","間接　　　工事費計")</f>
        <v>#REF!</v>
      </c>
      <c r="C68" s="221"/>
      <c r="D68" s="222"/>
      <c r="E68" s="223"/>
      <c r="F68" s="223"/>
      <c r="G68" s="179"/>
      <c r="H68" s="180"/>
      <c r="I68" s="179"/>
      <c r="J68" s="205"/>
      <c r="K68" s="206"/>
      <c r="M68" s="154"/>
      <c r="N68" s="154"/>
      <c r="O68" s="154"/>
      <c r="P68" s="130"/>
    </row>
    <row r="69" spans="1:16" ht="13.5" customHeight="1">
      <c r="A69" s="150"/>
      <c r="B69" s="824"/>
      <c r="C69" s="224"/>
      <c r="D69" s="225"/>
      <c r="E69" s="225"/>
      <c r="F69" s="225"/>
      <c r="G69" s="181"/>
      <c r="H69" s="182"/>
      <c r="I69" s="181"/>
      <c r="J69" s="207"/>
      <c r="K69" s="208"/>
      <c r="M69" s="154"/>
      <c r="N69" s="154"/>
      <c r="O69" s="154"/>
      <c r="P69" s="130"/>
    </row>
    <row r="70" spans="1:16" ht="13.5" customHeight="1">
      <c r="A70" s="146"/>
      <c r="B70" s="156"/>
      <c r="C70" s="226"/>
      <c r="D70" s="223"/>
      <c r="E70" s="223"/>
      <c r="F70" s="223"/>
      <c r="G70" s="179"/>
      <c r="H70" s="180"/>
      <c r="I70" s="179"/>
      <c r="J70" s="205"/>
      <c r="K70" s="206"/>
      <c r="M70" s="154"/>
      <c r="N70" s="154"/>
      <c r="O70" s="154"/>
      <c r="P70" s="130"/>
    </row>
    <row r="71" spans="1:16" ht="13.5" customHeight="1">
      <c r="A71" s="157" t="s">
        <v>17</v>
      </c>
      <c r="B71" s="158"/>
      <c r="C71" s="224"/>
      <c r="D71" s="225"/>
      <c r="E71" s="225"/>
      <c r="F71" s="225"/>
      <c r="G71" s="181"/>
      <c r="H71" s="182"/>
      <c r="I71" s="181"/>
      <c r="J71" s="207"/>
      <c r="K71" s="208"/>
      <c r="M71" s="154"/>
      <c r="N71" s="154"/>
      <c r="O71" s="154"/>
      <c r="P71" s="130"/>
    </row>
    <row r="72" spans="1:16" ht="13.5" customHeight="1">
      <c r="A72" s="159" t="s">
        <v>57</v>
      </c>
      <c r="B72" s="156"/>
      <c r="C72" s="816"/>
      <c r="D72" s="817"/>
      <c r="E72" s="227"/>
      <c r="F72" s="228"/>
      <c r="G72" s="184"/>
      <c r="H72" s="183"/>
      <c r="I72" s="184"/>
      <c r="J72" s="209"/>
      <c r="K72" s="210"/>
      <c r="M72" s="154"/>
      <c r="N72" s="154"/>
      <c r="O72" s="154"/>
      <c r="P72" s="130"/>
    </row>
    <row r="73" spans="1:16" ht="13.5" customHeight="1">
      <c r="A73" s="176" t="s">
        <v>58</v>
      </c>
      <c r="B73" s="156"/>
      <c r="C73" s="814"/>
      <c r="D73" s="815"/>
      <c r="E73" s="229"/>
      <c r="F73" s="230"/>
      <c r="G73" s="181"/>
      <c r="H73" s="182"/>
      <c r="I73" s="181"/>
      <c r="J73" s="207"/>
      <c r="K73" s="208"/>
      <c r="M73" s="154"/>
      <c r="N73" s="154"/>
      <c r="O73" s="154"/>
      <c r="P73" s="130"/>
    </row>
    <row r="74" spans="1:16" ht="13.5" customHeight="1">
      <c r="A74" s="177" t="s">
        <v>18</v>
      </c>
      <c r="B74" s="178"/>
      <c r="C74" s="816"/>
      <c r="D74" s="817"/>
      <c r="E74" s="231"/>
      <c r="F74" s="232"/>
      <c r="G74" s="179"/>
      <c r="H74" s="180"/>
      <c r="I74" s="179"/>
      <c r="J74" s="205"/>
      <c r="K74" s="206"/>
      <c r="M74" s="154"/>
      <c r="N74" s="154"/>
      <c r="O74" s="154"/>
      <c r="P74" s="130"/>
    </row>
    <row r="75" spans="1:16" ht="13.5" customHeight="1">
      <c r="A75" s="157" t="s">
        <v>19</v>
      </c>
      <c r="B75" s="158"/>
      <c r="C75" s="814"/>
      <c r="D75" s="815"/>
      <c r="E75" s="219"/>
      <c r="F75" s="233"/>
      <c r="G75" s="181"/>
      <c r="H75" s="182"/>
      <c r="I75" s="181"/>
      <c r="J75" s="207"/>
      <c r="K75" s="208"/>
      <c r="M75" s="154"/>
      <c r="N75" s="154"/>
      <c r="O75" s="154"/>
      <c r="P75" s="130"/>
    </row>
    <row r="76" spans="1:16" ht="13.5" customHeight="1">
      <c r="A76" s="145" t="e">
        <f>IF(#REF!="委託","業務費","工事費")</f>
        <v>#REF!</v>
      </c>
      <c r="B76" s="160"/>
      <c r="C76" s="221"/>
      <c r="D76" s="234"/>
      <c r="E76" s="223"/>
      <c r="F76" s="223"/>
      <c r="G76" s="179"/>
      <c r="H76" s="180"/>
      <c r="I76" s="179"/>
      <c r="J76" s="205"/>
      <c r="K76" s="206"/>
      <c r="M76" s="154"/>
      <c r="N76" s="154"/>
      <c r="O76" s="154"/>
      <c r="P76" s="130"/>
    </row>
    <row r="77" spans="1:16" ht="13.5" customHeight="1" thickBot="1">
      <c r="A77" s="161" t="s">
        <v>17</v>
      </c>
      <c r="B77" s="162"/>
      <c r="C77" s="235"/>
      <c r="D77" s="236"/>
      <c r="E77" s="236"/>
      <c r="F77" s="236"/>
      <c r="G77" s="185"/>
      <c r="H77" s="186"/>
      <c r="I77" s="185"/>
      <c r="J77" s="211"/>
      <c r="K77" s="212"/>
      <c r="M77" s="154"/>
      <c r="N77" s="154"/>
      <c r="O77" s="154"/>
      <c r="P77" s="130"/>
    </row>
    <row r="78" spans="1:16" ht="13.5">
      <c r="A78" s="130"/>
      <c r="B78" s="130"/>
      <c r="C78" s="130"/>
      <c r="D78" s="130"/>
      <c r="E78" s="130"/>
      <c r="F78" s="130"/>
      <c r="G78" s="130"/>
      <c r="H78" s="130"/>
      <c r="I78" s="130"/>
      <c r="J78" s="130"/>
      <c r="K78" s="130"/>
      <c r="M78" s="130"/>
      <c r="N78" s="130"/>
      <c r="O78" s="130"/>
      <c r="P78" s="130"/>
    </row>
    <row r="79" spans="1:16" ht="13.5">
      <c r="A79" s="130"/>
      <c r="B79" s="130"/>
      <c r="C79" s="130"/>
      <c r="D79" s="130"/>
      <c r="E79" s="130"/>
      <c r="F79" s="130"/>
      <c r="G79" s="130"/>
      <c r="H79" s="130"/>
      <c r="I79" s="130"/>
      <c r="J79" s="130"/>
      <c r="K79" s="130"/>
      <c r="M79" s="130"/>
      <c r="N79" s="130"/>
      <c r="O79" s="130"/>
      <c r="P79" s="130"/>
    </row>
    <row r="80" spans="1:16" ht="13.5">
      <c r="A80" s="130"/>
      <c r="B80" s="130"/>
      <c r="C80" s="130"/>
      <c r="D80" s="130"/>
      <c r="E80" s="130"/>
      <c r="F80" s="130"/>
      <c r="G80" s="130"/>
      <c r="H80" s="130"/>
      <c r="I80" s="130"/>
      <c r="J80" s="130"/>
      <c r="K80" s="130"/>
      <c r="M80" s="130"/>
      <c r="N80" s="130"/>
      <c r="O80" s="130"/>
      <c r="P80" s="130"/>
    </row>
    <row r="81" spans="1:16" ht="13.5">
      <c r="A81" s="130"/>
      <c r="B81" s="130"/>
      <c r="C81" s="130"/>
      <c r="D81" s="130"/>
      <c r="E81" s="130"/>
      <c r="F81" s="130"/>
      <c r="G81" s="130"/>
      <c r="H81" s="130"/>
      <c r="I81" s="130"/>
      <c r="J81" s="130"/>
      <c r="K81" s="130"/>
      <c r="M81" s="130"/>
      <c r="N81" s="130"/>
      <c r="O81" s="130"/>
      <c r="P81" s="130"/>
    </row>
  </sheetData>
  <sheetProtection/>
  <mergeCells count="48">
    <mergeCell ref="B52:B63"/>
    <mergeCell ref="C39:E39"/>
    <mergeCell ref="C41:E41"/>
    <mergeCell ref="C47:E47"/>
    <mergeCell ref="C49:E49"/>
    <mergeCell ref="C43:E43"/>
    <mergeCell ref="C53:E53"/>
    <mergeCell ref="A66:A67"/>
    <mergeCell ref="C66:D66"/>
    <mergeCell ref="C67:D67"/>
    <mergeCell ref="C73:D73"/>
    <mergeCell ref="B68:B69"/>
    <mergeCell ref="C19:E19"/>
    <mergeCell ref="C21:E21"/>
    <mergeCell ref="C23:E23"/>
    <mergeCell ref="C25:E25"/>
    <mergeCell ref="C35:E35"/>
    <mergeCell ref="C75:D75"/>
    <mergeCell ref="C45:E45"/>
    <mergeCell ref="C55:E55"/>
    <mergeCell ref="C51:E51"/>
    <mergeCell ref="C74:D74"/>
    <mergeCell ref="C72:D72"/>
    <mergeCell ref="C37:E37"/>
    <mergeCell ref="C31:E31"/>
    <mergeCell ref="C33:E33"/>
    <mergeCell ref="C27:E27"/>
    <mergeCell ref="C29:E29"/>
    <mergeCell ref="C17:E17"/>
    <mergeCell ref="A1:K1"/>
    <mergeCell ref="A2:A3"/>
    <mergeCell ref="B2:B3"/>
    <mergeCell ref="G2:H3"/>
    <mergeCell ref="I2:I3"/>
    <mergeCell ref="A12:A13"/>
    <mergeCell ref="C5:E5"/>
    <mergeCell ref="J2:J3"/>
    <mergeCell ref="K2:K3"/>
    <mergeCell ref="C15:E15"/>
    <mergeCell ref="C7:E7"/>
    <mergeCell ref="C9:E9"/>
    <mergeCell ref="C11:E11"/>
    <mergeCell ref="C13:E13"/>
    <mergeCell ref="P3:W3"/>
    <mergeCell ref="C2:E3"/>
    <mergeCell ref="F2:F3"/>
    <mergeCell ref="M2:M3"/>
    <mergeCell ref="N2:N3"/>
  </mergeCells>
  <dataValidations count="2">
    <dataValidation allowBlank="1" showInputMessage="1" showErrorMessage="1" imeMode="hiragana" sqref="D4:F4 D36:F36 F13:F15 D8:F8 F17:F19 F21:F23 F25:F27 F29:F31 F33:F35 F37:F39 F41:F43 F45:F47 F49:F51 B4:B51 D44:F44 D54:E54 D12:F12 D16:F16 D20:F20 D24:F24 D28:F28 D32:F32 D52:F52 D48:F48 D40:F40 F5:F7 F9:F11 D6:E6 D38:E38 D10:E10 D14:E14 D18:E18 D22:E22 D26:E26 D30:E30 D34:E34 D42:E42 D46:E46 D50:E50 F53:F57 C60:C61 C4:C57 F59:F61 F63"/>
    <dataValidation allowBlank="1" showInputMessage="1" showErrorMessage="1" imeMode="off" sqref="J4:J55 G4:G55"/>
  </dataValidations>
  <printOptions/>
  <pageMargins left="0.984251968503937" right="0.1968503937007874" top="0.7874015748031497" bottom="0.1968503937007874"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84" t="s">
        <v>81</v>
      </c>
      <c r="B1" s="784"/>
      <c r="C1" s="784"/>
      <c r="D1" s="784"/>
      <c r="E1" s="784"/>
      <c r="F1" s="784"/>
    </row>
    <row r="2" spans="1:6" ht="14.25">
      <c r="A2" s="603" t="s">
        <v>34</v>
      </c>
      <c r="B2" s="607" t="s">
        <v>36</v>
      </c>
      <c r="C2" s="609"/>
      <c r="D2" s="605" t="s">
        <v>35</v>
      </c>
      <c r="E2" s="785" t="s">
        <v>26</v>
      </c>
      <c r="F2" s="613" t="s">
        <v>37</v>
      </c>
    </row>
    <row r="3" spans="1:6" ht="14.25">
      <c r="A3" s="604"/>
      <c r="B3" s="610"/>
      <c r="C3" s="612"/>
      <c r="D3" s="606"/>
      <c r="E3" s="786"/>
      <c r="F3" s="614"/>
    </row>
    <row r="4" spans="1:6" ht="15.75" customHeight="1">
      <c r="A4" s="55"/>
      <c r="B4" s="237"/>
      <c r="C4" s="238"/>
      <c r="D4" s="237"/>
      <c r="E4" s="239"/>
      <c r="F4" s="240"/>
    </row>
    <row r="5" spans="1:6" ht="15.75" customHeight="1">
      <c r="A5" s="57" t="s">
        <v>31</v>
      </c>
      <c r="B5" s="241"/>
      <c r="C5" s="242"/>
      <c r="D5" s="243"/>
      <c r="E5" s="244"/>
      <c r="F5" s="245"/>
    </row>
    <row r="6" spans="1:6" ht="15.75" customHeight="1">
      <c r="A6" s="55"/>
      <c r="B6" s="237"/>
      <c r="C6" s="238"/>
      <c r="D6" s="246"/>
      <c r="E6" s="239"/>
      <c r="F6" s="240"/>
    </row>
    <row r="7" spans="1:6" ht="15.75" customHeight="1">
      <c r="A7" s="57" t="s">
        <v>32</v>
      </c>
      <c r="B7" s="241"/>
      <c r="C7" s="242"/>
      <c r="D7" s="241"/>
      <c r="E7" s="244"/>
      <c r="F7" s="245"/>
    </row>
    <row r="8" spans="1:6" ht="15.75" customHeight="1">
      <c r="A8" s="55"/>
      <c r="B8" s="237"/>
      <c r="C8" s="238"/>
      <c r="D8" s="237"/>
      <c r="E8" s="239"/>
      <c r="F8" s="240"/>
    </row>
    <row r="9" spans="1:6" ht="15.75" customHeight="1">
      <c r="A9" s="57" t="s">
        <v>33</v>
      </c>
      <c r="B9" s="241"/>
      <c r="C9" s="242"/>
      <c r="D9" s="243"/>
      <c r="E9" s="244"/>
      <c r="F9" s="245"/>
    </row>
    <row r="10" spans="1:6" ht="15.75" customHeight="1">
      <c r="A10" s="55"/>
      <c r="B10" s="237"/>
      <c r="C10" s="238"/>
      <c r="D10" s="237"/>
      <c r="E10" s="239"/>
      <c r="F10" s="240"/>
    </row>
    <row r="11" spans="1:6" ht="15.75" customHeight="1">
      <c r="A11" s="57" t="s">
        <v>27</v>
      </c>
      <c r="B11" s="241"/>
      <c r="C11" s="242"/>
      <c r="D11" s="243"/>
      <c r="E11" s="244"/>
      <c r="F11" s="245"/>
    </row>
    <row r="12" spans="1:6" ht="15.75" customHeight="1">
      <c r="A12" s="55"/>
      <c r="B12" s="237"/>
      <c r="C12" s="238"/>
      <c r="D12" s="237"/>
      <c r="E12" s="239"/>
      <c r="F12" s="240"/>
    </row>
    <row r="13" spans="1:6" ht="15.75" customHeight="1">
      <c r="A13" s="57" t="s">
        <v>28</v>
      </c>
      <c r="B13" s="241"/>
      <c r="C13" s="242"/>
      <c r="D13" s="243"/>
      <c r="E13" s="244"/>
      <c r="F13" s="245"/>
    </row>
    <row r="14" spans="1:6" ht="15.75" customHeight="1">
      <c r="A14" s="55"/>
      <c r="B14" s="237"/>
      <c r="C14" s="238"/>
      <c r="D14" s="237"/>
      <c r="E14" s="239"/>
      <c r="F14" s="240"/>
    </row>
    <row r="15" spans="1:6" ht="15.75" customHeight="1">
      <c r="A15" s="57"/>
      <c r="B15" s="241"/>
      <c r="C15" s="247"/>
      <c r="D15" s="241"/>
      <c r="E15" s="244"/>
      <c r="F15" s="245"/>
    </row>
    <row r="16" spans="1:6" ht="15.75" customHeight="1">
      <c r="A16" s="55"/>
      <c r="B16" s="237"/>
      <c r="C16" s="238"/>
      <c r="D16" s="237"/>
      <c r="E16" s="239"/>
      <c r="F16" s="240"/>
    </row>
    <row r="17" spans="1:6" ht="15.75" customHeight="1">
      <c r="A17" s="57"/>
      <c r="B17" s="241"/>
      <c r="C17" s="247"/>
      <c r="D17" s="241"/>
      <c r="E17" s="244"/>
      <c r="F17" s="245"/>
    </row>
    <row r="18" spans="1:6" ht="15.75" customHeight="1">
      <c r="A18" s="55"/>
      <c r="B18" s="237"/>
      <c r="C18" s="238"/>
      <c r="D18" s="237"/>
      <c r="E18" s="239"/>
      <c r="F18" s="240"/>
    </row>
    <row r="19" spans="1:6" ht="15.75" customHeight="1">
      <c r="A19" s="57"/>
      <c r="B19" s="241"/>
      <c r="C19" s="247"/>
      <c r="D19" s="241"/>
      <c r="E19" s="244"/>
      <c r="F19" s="245"/>
    </row>
    <row r="20" spans="1:6" ht="15.75" customHeight="1">
      <c r="A20" s="55"/>
      <c r="B20" s="237"/>
      <c r="C20" s="238"/>
      <c r="D20" s="237"/>
      <c r="E20" s="239"/>
      <c r="F20" s="240"/>
    </row>
    <row r="21" spans="1:6" ht="15.75" customHeight="1">
      <c r="A21" s="57"/>
      <c r="B21" s="241"/>
      <c r="C21" s="247"/>
      <c r="D21" s="241"/>
      <c r="E21" s="244"/>
      <c r="F21" s="245"/>
    </row>
    <row r="22" spans="1:6" ht="15.75" customHeight="1">
      <c r="A22" s="55"/>
      <c r="B22" s="237"/>
      <c r="C22" s="238"/>
      <c r="D22" s="237"/>
      <c r="E22" s="239"/>
      <c r="F22" s="240"/>
    </row>
    <row r="23" spans="1:6" ht="15.75" customHeight="1">
      <c r="A23" s="57"/>
      <c r="B23" s="241"/>
      <c r="C23" s="247"/>
      <c r="D23" s="241"/>
      <c r="E23" s="244"/>
      <c r="F23" s="245"/>
    </row>
    <row r="24" spans="1:6" ht="15.75" customHeight="1">
      <c r="A24" s="55"/>
      <c r="B24" s="237"/>
      <c r="C24" s="238"/>
      <c r="D24" s="237"/>
      <c r="E24" s="239"/>
      <c r="F24" s="240"/>
    </row>
    <row r="25" spans="1:6" ht="15.75" customHeight="1">
      <c r="A25" s="57"/>
      <c r="B25" s="241"/>
      <c r="C25" s="247"/>
      <c r="D25" s="241"/>
      <c r="E25" s="244"/>
      <c r="F25" s="245"/>
    </row>
    <row r="26" spans="1:6" ht="15.75" customHeight="1">
      <c r="A26" s="55"/>
      <c r="B26" s="237"/>
      <c r="C26" s="238"/>
      <c r="D26" s="237"/>
      <c r="E26" s="239"/>
      <c r="F26" s="240"/>
    </row>
    <row r="27" spans="1:6" ht="15.75" customHeight="1">
      <c r="A27" s="57"/>
      <c r="B27" s="241"/>
      <c r="C27" s="247"/>
      <c r="D27" s="241"/>
      <c r="E27" s="244"/>
      <c r="F27" s="245"/>
    </row>
    <row r="28" spans="1:6" ht="15.75" customHeight="1">
      <c r="A28" s="55"/>
      <c r="B28" s="237"/>
      <c r="C28" s="238"/>
      <c r="D28" s="237"/>
      <c r="E28" s="239"/>
      <c r="F28" s="240"/>
    </row>
    <row r="29" spans="1:6" ht="15.75" customHeight="1">
      <c r="A29" s="57"/>
      <c r="B29" s="241"/>
      <c r="C29" s="247"/>
      <c r="D29" s="241"/>
      <c r="E29" s="244"/>
      <c r="F29" s="245"/>
    </row>
    <row r="30" spans="1:6" ht="15.75" customHeight="1">
      <c r="A30" s="55"/>
      <c r="B30" s="237"/>
      <c r="C30" s="238"/>
      <c r="D30" s="237"/>
      <c r="E30" s="239"/>
      <c r="F30" s="240"/>
    </row>
    <row r="31" spans="1:6" ht="15.75" customHeight="1">
      <c r="A31" s="57"/>
      <c r="B31" s="241"/>
      <c r="C31" s="247"/>
      <c r="D31" s="241"/>
      <c r="E31" s="244"/>
      <c r="F31" s="245"/>
    </row>
    <row r="32" spans="1:6" ht="15.75" customHeight="1">
      <c r="A32" s="55"/>
      <c r="B32" s="237"/>
      <c r="C32" s="238"/>
      <c r="D32" s="237"/>
      <c r="E32" s="239"/>
      <c r="F32" s="240"/>
    </row>
    <row r="33" spans="1:6" ht="15.75" customHeight="1">
      <c r="A33" s="57"/>
      <c r="B33" s="241"/>
      <c r="C33" s="247"/>
      <c r="D33" s="241"/>
      <c r="E33" s="244"/>
      <c r="F33" s="245"/>
    </row>
    <row r="34" spans="1:6" ht="15.75" customHeight="1">
      <c r="A34" s="55"/>
      <c r="B34" s="237"/>
      <c r="C34" s="238"/>
      <c r="D34" s="237"/>
      <c r="E34" s="239"/>
      <c r="F34" s="240"/>
    </row>
    <row r="35" spans="1:6" ht="15.75" customHeight="1" thickBot="1">
      <c r="A35" s="59" t="s">
        <v>17</v>
      </c>
      <c r="B35" s="248"/>
      <c r="C35" s="249"/>
      <c r="D35" s="248"/>
      <c r="E35" s="250"/>
      <c r="F35" s="251"/>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J37"/>
  <sheetViews>
    <sheetView tabSelected="1" view="pageBreakPreview" zoomScaleSheetLayoutView="100" zoomScalePageLayoutView="0" workbookViewId="0" topLeftCell="A1">
      <selection activeCell="H17" sqref="H17"/>
    </sheetView>
  </sheetViews>
  <sheetFormatPr defaultColWidth="8.796875" defaultRowHeight="15"/>
  <cols>
    <col min="1" max="1" width="3.09765625" style="370" customWidth="1"/>
    <col min="2" max="2" width="6.59765625" style="370" customWidth="1"/>
    <col min="3" max="3" width="7.19921875" style="370" customWidth="1"/>
    <col min="4" max="4" width="8.5" style="370" customWidth="1"/>
    <col min="5" max="5" width="9" style="370" customWidth="1"/>
    <col min="6" max="6" width="9.09765625" style="370" customWidth="1"/>
    <col min="7" max="7" width="10.3984375" style="370" customWidth="1"/>
    <col min="8" max="8" width="16.8984375" style="370" customWidth="1"/>
    <col min="9" max="9" width="12.69921875" style="370" customWidth="1"/>
    <col min="10" max="10" width="3.09765625" style="370" customWidth="1"/>
    <col min="11" max="16384" width="9" style="370" customWidth="1"/>
  </cols>
  <sheetData>
    <row r="1" spans="1:10" ht="17.25">
      <c r="A1" s="487"/>
      <c r="B1" s="487"/>
      <c r="C1" s="487"/>
      <c r="D1" s="487"/>
      <c r="E1" s="487"/>
      <c r="F1" s="487"/>
      <c r="G1" s="487"/>
      <c r="H1" s="542" t="s">
        <v>252</v>
      </c>
      <c r="I1" s="542"/>
      <c r="J1" s="488"/>
    </row>
    <row r="2" spans="1:10" ht="29.25" customHeight="1">
      <c r="A2" s="489"/>
      <c r="B2" s="543" t="s">
        <v>253</v>
      </c>
      <c r="C2" s="543"/>
      <c r="D2" s="543"/>
      <c r="E2" s="543"/>
      <c r="F2" s="543"/>
      <c r="G2" s="543"/>
      <c r="H2" s="543"/>
      <c r="I2" s="543"/>
      <c r="J2" s="489"/>
    </row>
    <row r="3" spans="1:10" ht="7.5" customHeight="1">
      <c r="A3" s="489"/>
      <c r="B3" s="544"/>
      <c r="C3" s="544"/>
      <c r="D3" s="544"/>
      <c r="E3" s="544"/>
      <c r="F3" s="544"/>
      <c r="G3" s="544"/>
      <c r="H3" s="544"/>
      <c r="I3" s="544"/>
      <c r="J3" s="489"/>
    </row>
    <row r="4" spans="1:10" ht="22.5" customHeight="1">
      <c r="A4" s="489"/>
      <c r="B4" s="545" t="s">
        <v>254</v>
      </c>
      <c r="C4" s="545"/>
      <c r="D4" s="545"/>
      <c r="E4" s="546" t="s">
        <v>301</v>
      </c>
      <c r="F4" s="547"/>
      <c r="G4" s="547"/>
      <c r="H4" s="547"/>
      <c r="I4" s="548" t="s">
        <v>255</v>
      </c>
      <c r="J4" s="489"/>
    </row>
    <row r="5" spans="1:10" ht="22.5" customHeight="1">
      <c r="A5" s="489"/>
      <c r="B5" s="545" t="s">
        <v>256</v>
      </c>
      <c r="C5" s="545"/>
      <c r="D5" s="545"/>
      <c r="E5" s="546" t="s">
        <v>302</v>
      </c>
      <c r="F5" s="547"/>
      <c r="G5" s="547"/>
      <c r="H5" s="547"/>
      <c r="I5" s="549"/>
      <c r="J5" s="489"/>
    </row>
    <row r="6" spans="1:10" ht="7.5" customHeight="1">
      <c r="A6" s="489"/>
      <c r="B6" s="489"/>
      <c r="C6" s="490"/>
      <c r="D6" s="491"/>
      <c r="E6" s="492"/>
      <c r="F6" s="492"/>
      <c r="G6" s="492"/>
      <c r="H6" s="492"/>
      <c r="I6" s="491"/>
      <c r="J6" s="489"/>
    </row>
    <row r="7" spans="1:10" ht="22.5" customHeight="1">
      <c r="A7" s="489"/>
      <c r="B7" s="550" t="s">
        <v>257</v>
      </c>
      <c r="C7" s="545" t="s">
        <v>258</v>
      </c>
      <c r="D7" s="545"/>
      <c r="E7" s="552"/>
      <c r="F7" s="553"/>
      <c r="G7" s="553"/>
      <c r="H7" s="553"/>
      <c r="I7" s="548" t="s">
        <v>255</v>
      </c>
      <c r="J7" s="489"/>
    </row>
    <row r="8" spans="1:10" ht="22.5" customHeight="1">
      <c r="A8" s="489"/>
      <c r="B8" s="550"/>
      <c r="C8" s="545" t="s">
        <v>259</v>
      </c>
      <c r="D8" s="545"/>
      <c r="E8" s="552"/>
      <c r="F8" s="553"/>
      <c r="G8" s="553"/>
      <c r="H8" s="553"/>
      <c r="I8" s="554"/>
      <c r="J8" s="489"/>
    </row>
    <row r="9" spans="1:10" ht="22.5" customHeight="1">
      <c r="A9" s="489"/>
      <c r="B9" s="551"/>
      <c r="C9" s="545" t="s">
        <v>260</v>
      </c>
      <c r="D9" s="545"/>
      <c r="E9" s="552"/>
      <c r="F9" s="553"/>
      <c r="G9" s="553"/>
      <c r="H9" s="553"/>
      <c r="I9" s="549"/>
      <c r="J9" s="489"/>
    </row>
    <row r="10" spans="1:10" ht="7.5" customHeight="1">
      <c r="A10" s="489"/>
      <c r="B10" s="493"/>
      <c r="C10" s="494"/>
      <c r="D10" s="494"/>
      <c r="E10" s="301"/>
      <c r="F10" s="301"/>
      <c r="G10" s="301"/>
      <c r="H10" s="301"/>
      <c r="I10" s="494"/>
      <c r="J10" s="489"/>
    </row>
    <row r="11" spans="1:10" ht="22.5" customHeight="1">
      <c r="A11" s="489"/>
      <c r="B11" s="555" t="s">
        <v>261</v>
      </c>
      <c r="C11" s="556"/>
      <c r="D11" s="556"/>
      <c r="E11" s="556"/>
      <c r="F11" s="556"/>
      <c r="G11" s="556"/>
      <c r="H11" s="556"/>
      <c r="I11" s="557"/>
      <c r="J11" s="489"/>
    </row>
    <row r="12" spans="1:10" ht="22.5" customHeight="1">
      <c r="A12" s="489"/>
      <c r="B12" s="558" t="s">
        <v>262</v>
      </c>
      <c r="C12" s="561" t="s">
        <v>263</v>
      </c>
      <c r="D12" s="562"/>
      <c r="E12" s="562"/>
      <c r="F12" s="562"/>
      <c r="G12" s="495" t="s">
        <v>264</v>
      </c>
      <c r="H12" s="496" t="s">
        <v>265</v>
      </c>
      <c r="I12" s="497"/>
      <c r="J12" s="489"/>
    </row>
    <row r="13" spans="1:10" ht="22.5" customHeight="1">
      <c r="A13" s="489"/>
      <c r="B13" s="559"/>
      <c r="C13" s="563" t="s">
        <v>297</v>
      </c>
      <c r="D13" s="564"/>
      <c r="E13" s="564"/>
      <c r="F13" s="565"/>
      <c r="G13" s="496" t="s">
        <v>266</v>
      </c>
      <c r="H13" s="498"/>
      <c r="I13" s="499" t="s">
        <v>255</v>
      </c>
      <c r="J13" s="489"/>
    </row>
    <row r="14" spans="1:10" ht="22.5" customHeight="1">
      <c r="A14" s="489"/>
      <c r="B14" s="559"/>
      <c r="C14" s="563" t="s">
        <v>298</v>
      </c>
      <c r="D14" s="564"/>
      <c r="E14" s="564"/>
      <c r="F14" s="565"/>
      <c r="G14" s="496" t="s">
        <v>266</v>
      </c>
      <c r="H14" s="498"/>
      <c r="I14" s="499" t="s">
        <v>255</v>
      </c>
      <c r="J14" s="489"/>
    </row>
    <row r="15" spans="1:10" ht="22.5" customHeight="1">
      <c r="A15" s="489"/>
      <c r="B15" s="559"/>
      <c r="C15" s="563" t="s">
        <v>299</v>
      </c>
      <c r="D15" s="564"/>
      <c r="E15" s="564"/>
      <c r="F15" s="565"/>
      <c r="G15" s="496" t="s">
        <v>266</v>
      </c>
      <c r="H15" s="498"/>
      <c r="I15" s="499" t="s">
        <v>255</v>
      </c>
      <c r="J15" s="489"/>
    </row>
    <row r="16" spans="1:10" ht="22.5" customHeight="1">
      <c r="A16" s="489"/>
      <c r="B16" s="559"/>
      <c r="C16" s="563"/>
      <c r="D16" s="564"/>
      <c r="E16" s="564"/>
      <c r="F16" s="565"/>
      <c r="G16" s="496"/>
      <c r="H16" s="511"/>
      <c r="I16" s="499"/>
      <c r="J16" s="489"/>
    </row>
    <row r="17" spans="1:10" ht="22.5" customHeight="1">
      <c r="A17" s="489"/>
      <c r="B17" s="559"/>
      <c r="C17" s="563"/>
      <c r="D17" s="564"/>
      <c r="E17" s="564"/>
      <c r="F17" s="565"/>
      <c r="G17" s="496"/>
      <c r="H17" s="511"/>
      <c r="I17" s="499"/>
      <c r="J17" s="489"/>
    </row>
    <row r="18" spans="1:10" ht="22.5" customHeight="1">
      <c r="A18" s="489"/>
      <c r="B18" s="559"/>
      <c r="C18" s="563"/>
      <c r="D18" s="564"/>
      <c r="E18" s="564"/>
      <c r="F18" s="565"/>
      <c r="G18" s="496"/>
      <c r="H18" s="511"/>
      <c r="I18" s="499"/>
      <c r="J18" s="489"/>
    </row>
    <row r="19" spans="1:10" ht="22.5" customHeight="1">
      <c r="A19" s="489"/>
      <c r="B19" s="559"/>
      <c r="C19" s="563"/>
      <c r="D19" s="564"/>
      <c r="E19" s="564"/>
      <c r="F19" s="565"/>
      <c r="G19" s="510"/>
      <c r="H19" s="511"/>
      <c r="I19" s="499"/>
      <c r="J19" s="489"/>
    </row>
    <row r="20" spans="1:10" ht="22.5" customHeight="1">
      <c r="A20" s="489"/>
      <c r="B20" s="559"/>
      <c r="C20" s="563"/>
      <c r="D20" s="564"/>
      <c r="E20" s="564"/>
      <c r="F20" s="565"/>
      <c r="G20" s="510"/>
      <c r="H20" s="511"/>
      <c r="I20" s="499"/>
      <c r="J20" s="489"/>
    </row>
    <row r="21" spans="1:10" ht="22.5" customHeight="1">
      <c r="A21" s="489"/>
      <c r="B21" s="559"/>
      <c r="C21" s="563"/>
      <c r="D21" s="564"/>
      <c r="E21" s="564"/>
      <c r="F21" s="565"/>
      <c r="G21" s="510"/>
      <c r="H21" s="511"/>
      <c r="I21" s="499"/>
      <c r="J21" s="489"/>
    </row>
    <row r="22" spans="1:10" ht="22.5" customHeight="1">
      <c r="A22" s="489"/>
      <c r="B22" s="559"/>
      <c r="C22" s="563"/>
      <c r="D22" s="564"/>
      <c r="E22" s="564"/>
      <c r="F22" s="565"/>
      <c r="G22" s="510"/>
      <c r="H22" s="511"/>
      <c r="I22" s="499"/>
      <c r="J22" s="489"/>
    </row>
    <row r="23" spans="1:10" ht="22.5" customHeight="1">
      <c r="A23" s="489"/>
      <c r="B23" s="560"/>
      <c r="C23" s="561" t="s">
        <v>267</v>
      </c>
      <c r="D23" s="562"/>
      <c r="E23" s="562"/>
      <c r="F23" s="562"/>
      <c r="G23" s="562"/>
      <c r="H23" s="498"/>
      <c r="I23" s="566" t="s">
        <v>255</v>
      </c>
      <c r="J23" s="489"/>
    </row>
    <row r="24" spans="1:10" ht="22.5" customHeight="1">
      <c r="A24" s="489"/>
      <c r="B24" s="569" t="s">
        <v>268</v>
      </c>
      <c r="C24" s="569"/>
      <c r="D24" s="569" t="s">
        <v>269</v>
      </c>
      <c r="E24" s="569"/>
      <c r="F24" s="569"/>
      <c r="G24" s="500" t="s">
        <v>266</v>
      </c>
      <c r="H24" s="498"/>
      <c r="I24" s="567"/>
      <c r="J24" s="489"/>
    </row>
    <row r="25" spans="1:10" ht="22.5" customHeight="1">
      <c r="A25" s="489"/>
      <c r="B25" s="569"/>
      <c r="C25" s="569"/>
      <c r="D25" s="569" t="s">
        <v>270</v>
      </c>
      <c r="E25" s="569"/>
      <c r="F25" s="569"/>
      <c r="G25" s="500" t="s">
        <v>266</v>
      </c>
      <c r="H25" s="498"/>
      <c r="I25" s="567"/>
      <c r="J25" s="489"/>
    </row>
    <row r="26" spans="1:10" ht="22.5" customHeight="1">
      <c r="A26" s="489"/>
      <c r="B26" s="569"/>
      <c r="C26" s="569"/>
      <c r="D26" s="569" t="s">
        <v>271</v>
      </c>
      <c r="E26" s="569"/>
      <c r="F26" s="569"/>
      <c r="G26" s="500" t="s">
        <v>266</v>
      </c>
      <c r="H26" s="498"/>
      <c r="I26" s="567"/>
      <c r="J26" s="489"/>
    </row>
    <row r="27" spans="1:10" ht="22.5" customHeight="1">
      <c r="A27" s="489"/>
      <c r="B27" s="561" t="s">
        <v>272</v>
      </c>
      <c r="C27" s="562"/>
      <c r="D27" s="562"/>
      <c r="E27" s="562"/>
      <c r="F27" s="562"/>
      <c r="G27" s="562"/>
      <c r="H27" s="498"/>
      <c r="I27" s="567"/>
      <c r="J27" s="489"/>
    </row>
    <row r="28" spans="1:10" ht="22.5" customHeight="1">
      <c r="A28" s="489"/>
      <c r="B28" s="569" t="s">
        <v>273</v>
      </c>
      <c r="C28" s="569"/>
      <c r="D28" s="569"/>
      <c r="E28" s="569"/>
      <c r="F28" s="569"/>
      <c r="G28" s="500" t="s">
        <v>266</v>
      </c>
      <c r="H28" s="498"/>
      <c r="I28" s="567"/>
      <c r="J28" s="489"/>
    </row>
    <row r="29" spans="1:10" ht="22.5" customHeight="1">
      <c r="A29" s="489"/>
      <c r="B29" s="561" t="s">
        <v>274</v>
      </c>
      <c r="C29" s="562"/>
      <c r="D29" s="562"/>
      <c r="E29" s="562"/>
      <c r="F29" s="562"/>
      <c r="G29" s="562"/>
      <c r="H29" s="498"/>
      <c r="I29" s="567"/>
      <c r="J29" s="489"/>
    </row>
    <row r="30" spans="1:10" ht="22.5" customHeight="1">
      <c r="A30" s="489"/>
      <c r="B30" s="570" t="s">
        <v>275</v>
      </c>
      <c r="C30" s="556"/>
      <c r="D30" s="571"/>
      <c r="E30" s="571"/>
      <c r="F30" s="571"/>
      <c r="G30" s="572"/>
      <c r="H30" s="498"/>
      <c r="I30" s="568"/>
      <c r="J30" s="489"/>
    </row>
    <row r="31" spans="1:10" ht="7.5" customHeight="1">
      <c r="A31" s="489"/>
      <c r="B31" s="501"/>
      <c r="C31" s="502"/>
      <c r="D31" s="503"/>
      <c r="E31" s="504"/>
      <c r="F31" s="504"/>
      <c r="G31" s="504"/>
      <c r="H31" s="505"/>
      <c r="I31" s="506"/>
      <c r="J31" s="489"/>
    </row>
    <row r="32" spans="1:10" ht="18.75" customHeight="1">
      <c r="A32" s="507" t="s">
        <v>276</v>
      </c>
      <c r="B32" s="573" t="s">
        <v>277</v>
      </c>
      <c r="C32" s="573"/>
      <c r="D32" s="573"/>
      <c r="E32" s="573"/>
      <c r="F32" s="573"/>
      <c r="G32" s="573"/>
      <c r="H32" s="573"/>
      <c r="I32" s="573"/>
      <c r="J32" s="489"/>
    </row>
    <row r="33" spans="1:10" ht="30" customHeight="1">
      <c r="A33" s="507" t="s">
        <v>278</v>
      </c>
      <c r="B33" s="574" t="s">
        <v>279</v>
      </c>
      <c r="C33" s="574"/>
      <c r="D33" s="574"/>
      <c r="E33" s="574"/>
      <c r="F33" s="574"/>
      <c r="G33" s="574"/>
      <c r="H33" s="574"/>
      <c r="I33" s="574"/>
      <c r="J33" s="489"/>
    </row>
    <row r="34" spans="1:10" ht="30" customHeight="1">
      <c r="A34" s="507" t="s">
        <v>280</v>
      </c>
      <c r="B34" s="574" t="s">
        <v>281</v>
      </c>
      <c r="C34" s="574"/>
      <c r="D34" s="574"/>
      <c r="E34" s="574"/>
      <c r="F34" s="574"/>
      <c r="G34" s="574"/>
      <c r="H34" s="574"/>
      <c r="I34" s="574"/>
      <c r="J34" s="489"/>
    </row>
    <row r="35" spans="1:10" ht="15" customHeight="1">
      <c r="A35" s="508"/>
      <c r="B35" s="508"/>
      <c r="C35" s="508"/>
      <c r="D35" s="508"/>
      <c r="E35" s="508"/>
      <c r="F35" s="508"/>
      <c r="G35" s="508"/>
      <c r="H35" s="508"/>
      <c r="I35" s="508"/>
      <c r="J35" s="489"/>
    </row>
    <row r="36" spans="1:10" ht="14.25">
      <c r="A36" s="508"/>
      <c r="B36" s="508"/>
      <c r="C36" s="508"/>
      <c r="D36" s="508"/>
      <c r="E36" s="508"/>
      <c r="F36" s="508"/>
      <c r="G36" s="508"/>
      <c r="H36" s="508"/>
      <c r="I36" s="508"/>
      <c r="J36" s="489"/>
    </row>
    <row r="37" ht="14.25">
      <c r="J37" s="489"/>
    </row>
  </sheetData>
  <sheetProtection/>
  <mergeCells count="42">
    <mergeCell ref="B28:F28"/>
    <mergeCell ref="B29:G29"/>
    <mergeCell ref="B30:G30"/>
    <mergeCell ref="B32:I32"/>
    <mergeCell ref="B33:I33"/>
    <mergeCell ref="B34:I34"/>
    <mergeCell ref="C20:F20"/>
    <mergeCell ref="C21:F21"/>
    <mergeCell ref="C22:F22"/>
    <mergeCell ref="C23:G23"/>
    <mergeCell ref="I23:I30"/>
    <mergeCell ref="B24:C26"/>
    <mergeCell ref="D24:F24"/>
    <mergeCell ref="D25:F25"/>
    <mergeCell ref="D26:F26"/>
    <mergeCell ref="B27:G27"/>
    <mergeCell ref="B11:I11"/>
    <mergeCell ref="B12:B23"/>
    <mergeCell ref="C12:F12"/>
    <mergeCell ref="C13:F13"/>
    <mergeCell ref="C14:F14"/>
    <mergeCell ref="C15:F15"/>
    <mergeCell ref="C16:F16"/>
    <mergeCell ref="C17:F17"/>
    <mergeCell ref="C18:F18"/>
    <mergeCell ref="C19:F19"/>
    <mergeCell ref="B7:B9"/>
    <mergeCell ref="C7:D7"/>
    <mergeCell ref="E7:H7"/>
    <mergeCell ref="I7:I9"/>
    <mergeCell ref="C8:D8"/>
    <mergeCell ref="E8:H8"/>
    <mergeCell ref="C9:D9"/>
    <mergeCell ref="E9:H9"/>
    <mergeCell ref="H1:I1"/>
    <mergeCell ref="B2:I2"/>
    <mergeCell ref="B3:I3"/>
    <mergeCell ref="B4:D4"/>
    <mergeCell ref="E4:H4"/>
    <mergeCell ref="I4:I5"/>
    <mergeCell ref="B5:D5"/>
    <mergeCell ref="E5:H5"/>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BE73"/>
  <sheetViews>
    <sheetView view="pageBreakPreview" zoomScaleNormal="75" zoomScaleSheetLayoutView="100" zoomScalePageLayoutView="0" workbookViewId="0" topLeftCell="A47">
      <selection activeCell="K6" sqref="K6"/>
    </sheetView>
  </sheetViews>
  <sheetFormatPr defaultColWidth="8.796875" defaultRowHeight="15"/>
  <cols>
    <col min="1" max="1" width="7.5" style="0" bestFit="1" customWidth="1"/>
    <col min="2" max="2" width="11.59765625" style="0" bestFit="1" customWidth="1"/>
    <col min="3" max="3" width="2.09765625" style="0" customWidth="1"/>
    <col min="4" max="4" width="7" style="0" customWidth="1"/>
    <col min="5" max="5" width="9.5" style="0" customWidth="1"/>
    <col min="6" max="6" width="13.8984375" style="0" customWidth="1"/>
    <col min="7" max="7" width="12.8984375" style="0" bestFit="1" customWidth="1"/>
    <col min="8" max="8" width="10.69921875" style="0" customWidth="1"/>
    <col min="9" max="9" width="3.5" style="0" bestFit="1" customWidth="1"/>
    <col min="10" max="10" width="5.5" style="0" customWidth="1"/>
    <col min="11" max="12" width="12.5" style="0" customWidth="1"/>
    <col min="13" max="13" width="6.5" style="0" bestFit="1" customWidth="1"/>
    <col min="14" max="14" width="19.3984375" style="284" customWidth="1"/>
    <col min="15" max="15" width="2.59765625" style="284" customWidth="1"/>
    <col min="16" max="16" width="3" style="284" bestFit="1" customWidth="1"/>
    <col min="17" max="17" width="2.59765625" style="284" customWidth="1"/>
    <col min="18" max="18" width="11.59765625" style="284" bestFit="1" customWidth="1"/>
    <col min="19" max="19" width="9.19921875" style="344" bestFit="1" customWidth="1"/>
    <col min="20" max="20" width="3.59765625" style="344" bestFit="1" customWidth="1"/>
    <col min="21" max="21" width="9.19921875" style="345" bestFit="1" customWidth="1"/>
    <col min="22" max="22" width="5.69921875" style="345" bestFit="1" customWidth="1"/>
    <col min="23" max="23" width="9" style="346" customWidth="1"/>
    <col min="24" max="24" width="10" style="284" bestFit="1" customWidth="1"/>
    <col min="25" max="26" width="9" style="284" customWidth="1"/>
    <col min="27" max="28" width="11.8984375" style="284" bestFit="1" customWidth="1"/>
    <col min="29" max="32" width="9.19921875" style="284" bestFit="1" customWidth="1"/>
    <col min="33" max="34" width="9.09765625" style="284" bestFit="1" customWidth="1"/>
    <col min="35" max="57" width="9" style="284" customWidth="1"/>
  </cols>
  <sheetData>
    <row r="1" spans="1:18" ht="31.5">
      <c r="A1" s="601" t="e">
        <f>"最低制限価格の設定シート　　　　　　　　　　　　　"&amp;#REF!</f>
        <v>#REF!</v>
      </c>
      <c r="B1" s="601"/>
      <c r="C1" s="601"/>
      <c r="D1" s="601"/>
      <c r="E1" s="601"/>
      <c r="F1" s="601"/>
      <c r="G1" s="601"/>
      <c r="H1" s="601"/>
      <c r="I1" s="601"/>
      <c r="J1" s="601"/>
      <c r="K1" s="601"/>
      <c r="L1" s="601"/>
      <c r="M1" s="601"/>
      <c r="O1" s="343"/>
      <c r="P1" s="343"/>
      <c r="Q1" s="343"/>
      <c r="R1" s="283"/>
    </row>
    <row r="2" spans="1:18" ht="32.25" thickBot="1">
      <c r="A2" s="602" t="s">
        <v>231</v>
      </c>
      <c r="B2" s="602"/>
      <c r="C2" s="602"/>
      <c r="D2" s="602"/>
      <c r="E2" s="602"/>
      <c r="F2" s="602"/>
      <c r="G2" s="602"/>
      <c r="H2" s="602"/>
      <c r="I2" s="602"/>
      <c r="J2" s="602"/>
      <c r="K2" s="602"/>
      <c r="L2" s="602"/>
      <c r="M2" s="602"/>
      <c r="O2" s="343"/>
      <c r="P2" s="343"/>
      <c r="Q2" s="343"/>
      <c r="R2" s="283"/>
    </row>
    <row r="3" spans="1:34" ht="19.5" customHeight="1">
      <c r="A3" s="603" t="s">
        <v>8</v>
      </c>
      <c r="B3" s="605" t="s">
        <v>232</v>
      </c>
      <c r="C3" s="607" t="s">
        <v>233</v>
      </c>
      <c r="D3" s="608"/>
      <c r="E3" s="608"/>
      <c r="F3" s="609"/>
      <c r="G3" s="605" t="s">
        <v>12</v>
      </c>
      <c r="H3" s="607" t="s">
        <v>29</v>
      </c>
      <c r="I3" s="609"/>
      <c r="J3" s="605" t="s">
        <v>9</v>
      </c>
      <c r="K3" s="605" t="s">
        <v>30</v>
      </c>
      <c r="L3" s="389"/>
      <c r="M3" s="613" t="s">
        <v>10</v>
      </c>
      <c r="O3" s="598" t="s">
        <v>42</v>
      </c>
      <c r="P3" s="598" t="s">
        <v>43</v>
      </c>
      <c r="Q3" s="342"/>
      <c r="R3" s="283"/>
      <c r="AA3" s="284">
        <v>1</v>
      </c>
      <c r="AB3" s="284">
        <v>2</v>
      </c>
      <c r="AC3" s="284">
        <v>3</v>
      </c>
      <c r="AD3" s="284">
        <v>4</v>
      </c>
      <c r="AE3" s="284">
        <v>5</v>
      </c>
      <c r="AF3" s="284">
        <v>6</v>
      </c>
      <c r="AG3" s="284">
        <v>7</v>
      </c>
      <c r="AH3" s="284">
        <v>8</v>
      </c>
    </row>
    <row r="4" spans="1:34" ht="19.5" customHeight="1">
      <c r="A4" s="604"/>
      <c r="B4" s="606"/>
      <c r="C4" s="610"/>
      <c r="D4" s="611"/>
      <c r="E4" s="611"/>
      <c r="F4" s="612"/>
      <c r="G4" s="606"/>
      <c r="H4" s="610"/>
      <c r="I4" s="612"/>
      <c r="J4" s="606"/>
      <c r="K4" s="606"/>
      <c r="L4" s="390"/>
      <c r="M4" s="614"/>
      <c r="O4" s="598"/>
      <c r="P4" s="598"/>
      <c r="Q4" s="342"/>
      <c r="R4" s="599" t="e">
        <f>R6&amp;R8&amp;R10&amp;R12&amp;R26&amp;R28&amp;R30&amp;R32&amp;R34&amp;R36&amp;R38&amp;R40&amp;R42</f>
        <v>#REF!</v>
      </c>
      <c r="S4" s="599"/>
      <c r="T4" s="599"/>
      <c r="U4" s="599"/>
      <c r="V4" s="599"/>
      <c r="W4" s="599"/>
      <c r="X4" s="599"/>
      <c r="Y4" s="599"/>
      <c r="AA4" s="347" t="e">
        <f>IF($O$44=AA3,"",VLOOKUP(AA3,$O$5:$W$43,9,0))</f>
        <v>#REF!</v>
      </c>
      <c r="AB4" s="347" t="e">
        <f aca="true" t="shared" si="0" ref="AB4:AH4">VLOOKUP(AB3,$O$5:$W$43,9,0)</f>
        <v>#N/A</v>
      </c>
      <c r="AC4" s="347" t="e">
        <f t="shared" si="0"/>
        <v>#N/A</v>
      </c>
      <c r="AD4" s="347" t="e">
        <f t="shared" si="0"/>
        <v>#N/A</v>
      </c>
      <c r="AE4" s="347" t="e">
        <f t="shared" si="0"/>
        <v>#N/A</v>
      </c>
      <c r="AF4" s="347" t="e">
        <f t="shared" si="0"/>
        <v>#N/A</v>
      </c>
      <c r="AG4" s="347" t="e">
        <f t="shared" si="0"/>
        <v>#N/A</v>
      </c>
      <c r="AH4" s="347" t="e">
        <f t="shared" si="0"/>
        <v>#N/A</v>
      </c>
    </row>
    <row r="5" spans="1:34" ht="19.5" customHeight="1">
      <c r="A5" s="50"/>
      <c r="B5" s="358" t="e">
        <f>IF(B6="小計","あ",IF(H5="","","い"))</f>
        <v>#REF!</v>
      </c>
      <c r="C5" s="315"/>
      <c r="D5" s="316"/>
      <c r="E5" s="317"/>
      <c r="F5" s="318" t="e">
        <f>#REF!</f>
        <v>#REF!</v>
      </c>
      <c r="G5" s="426" t="e">
        <f>#REF!</f>
        <v>#REF!</v>
      </c>
      <c r="H5" s="398"/>
      <c r="I5" s="427"/>
      <c r="J5" s="428"/>
      <c r="K5" s="429"/>
      <c r="L5" s="392"/>
      <c r="M5" s="393"/>
      <c r="N5" s="600" t="s">
        <v>60</v>
      </c>
      <c r="P5" s="348" t="e">
        <f>O6</f>
        <v>#REF!</v>
      </c>
      <c r="Q5" s="348"/>
      <c r="R5" s="283" t="e">
        <f>IF(B5="","",IF(B5="小計","",B5))</f>
        <v>#REF!</v>
      </c>
      <c r="AA5" s="349" t="e">
        <f aca="true" t="shared" si="1" ref="AA5:AH5">FIXED(SUMIF($P$5:$P$42,AA3,$U$5:$U$43),2)&amp;VLOOKUP(AA3,$O$5:$W$43,8,0)</f>
        <v>#N/A</v>
      </c>
      <c r="AB5" s="349" t="e">
        <f t="shared" si="1"/>
        <v>#N/A</v>
      </c>
      <c r="AC5" s="349" t="e">
        <f t="shared" si="1"/>
        <v>#N/A</v>
      </c>
      <c r="AD5" s="349" t="e">
        <f t="shared" si="1"/>
        <v>#N/A</v>
      </c>
      <c r="AE5" s="349" t="e">
        <f t="shared" si="1"/>
        <v>#N/A</v>
      </c>
      <c r="AF5" s="349" t="e">
        <f t="shared" si="1"/>
        <v>#N/A</v>
      </c>
      <c r="AG5" s="349" t="e">
        <f t="shared" si="1"/>
        <v>#N/A</v>
      </c>
      <c r="AH5" s="349" t="e">
        <f t="shared" si="1"/>
        <v>#N/A</v>
      </c>
    </row>
    <row r="6" spans="1:34" ht="19.5" customHeight="1">
      <c r="A6" s="38"/>
      <c r="B6" s="321" t="e">
        <f>#REF!</f>
        <v>#REF!</v>
      </c>
      <c r="C6" s="322"/>
      <c r="D6" s="575" t="e">
        <f>#REF!</f>
        <v>#REF!</v>
      </c>
      <c r="E6" s="575"/>
      <c r="F6" s="576"/>
      <c r="G6" s="323" t="e">
        <f>#REF!</f>
        <v>#REF!</v>
      </c>
      <c r="H6" s="394" t="e">
        <f>#REF!</f>
        <v>#REF!</v>
      </c>
      <c r="I6" s="431" t="e">
        <f>#REF!</f>
        <v>#REF!</v>
      </c>
      <c r="J6" s="432"/>
      <c r="K6" s="433" t="e">
        <f>#REF!</f>
        <v>#REF!</v>
      </c>
      <c r="L6" s="395"/>
      <c r="M6" s="396"/>
      <c r="N6" s="600"/>
      <c r="O6" s="348" t="e">
        <f>IF(R6="","",1)</f>
        <v>#REF!</v>
      </c>
      <c r="P6" s="348" t="e">
        <f>IF(D6="","",MAX($O$6))</f>
        <v>#REF!</v>
      </c>
      <c r="Q6" s="348"/>
      <c r="R6" s="350" t="e">
        <f>IF(B6="","",IF(B6="小計","",B6))</f>
        <v>#REF!</v>
      </c>
      <c r="S6" s="344">
        <f>H5</f>
        <v>0</v>
      </c>
      <c r="T6" s="344">
        <f>I5</f>
        <v>0</v>
      </c>
      <c r="U6" s="346" t="e">
        <f>H6</f>
        <v>#REF!</v>
      </c>
      <c r="V6" s="346" t="e">
        <f>I6</f>
        <v>#REF!</v>
      </c>
      <c r="W6" s="283" t="e">
        <f>IF(B6="","",IF(B6="小計","",B6))</f>
        <v>#REF!</v>
      </c>
      <c r="X6" s="351"/>
      <c r="AA6" s="352" t="e">
        <f aca="true" t="shared" si="2" ref="AA6:AH6">FIXED(SUMIF($P$5:$P$42,AA3,$S$5:$S$43),0)&amp;VLOOKUP(AA3,$O$5:$W$43,6,0)</f>
        <v>#N/A</v>
      </c>
      <c r="AB6" s="352" t="e">
        <f t="shared" si="2"/>
        <v>#N/A</v>
      </c>
      <c r="AC6" s="352" t="e">
        <f t="shared" si="2"/>
        <v>#N/A</v>
      </c>
      <c r="AD6" s="352" t="e">
        <f t="shared" si="2"/>
        <v>#N/A</v>
      </c>
      <c r="AE6" s="352" t="e">
        <f t="shared" si="2"/>
        <v>#N/A</v>
      </c>
      <c r="AF6" s="352" t="e">
        <f t="shared" si="2"/>
        <v>#N/A</v>
      </c>
      <c r="AG6" s="352" t="e">
        <f t="shared" si="2"/>
        <v>#N/A</v>
      </c>
      <c r="AH6" s="352" t="e">
        <f t="shared" si="2"/>
        <v>#N/A</v>
      </c>
    </row>
    <row r="7" spans="1:34" ht="19.5" customHeight="1">
      <c r="A7" s="38"/>
      <c r="B7" s="358" t="e">
        <f>IF(B8="小計","あ",IF(H7="","","い"))</f>
        <v>#REF!</v>
      </c>
      <c r="C7" s="315"/>
      <c r="D7" s="316"/>
      <c r="E7" s="317"/>
      <c r="F7" s="318" t="e">
        <f>IF(#REF!="","",#REF!)</f>
        <v>#REF!</v>
      </c>
      <c r="G7" s="319" t="e">
        <f>IF(#REF!="","",#REF!)</f>
        <v>#REF!</v>
      </c>
      <c r="H7" s="391" t="e">
        <f>IF(#REF!="","",#REF!)</f>
        <v>#REF!</v>
      </c>
      <c r="I7" s="320" t="e">
        <f>IF(#REF!="","",#REF!)</f>
        <v>#REF!</v>
      </c>
      <c r="J7" s="315"/>
      <c r="K7" s="392"/>
      <c r="L7" s="392"/>
      <c r="M7" s="393"/>
      <c r="N7" s="600"/>
      <c r="O7" s="348"/>
      <c r="P7" s="348" t="e">
        <f>IF(D8="","",MAX($O$6:O8))</f>
        <v>#REF!</v>
      </c>
      <c r="Q7" s="348"/>
      <c r="R7" s="283" t="e">
        <f aca="true" t="shared" si="3" ref="R7:R42">IF(B7="","",IF(B7="小計","","・"&amp;B7))</f>
        <v>#REF!</v>
      </c>
      <c r="U7" s="346"/>
      <c r="V7" s="346"/>
      <c r="AA7" s="349">
        <f aca="true" t="shared" si="4" ref="AA7:AH7">SUMIF($P$5:$P$42,AA3,$U$5:$U$43)</f>
        <v>0</v>
      </c>
      <c r="AB7" s="349">
        <f t="shared" si="4"/>
        <v>0</v>
      </c>
      <c r="AC7" s="349">
        <f t="shared" si="4"/>
        <v>0</v>
      </c>
      <c r="AD7" s="349">
        <f t="shared" si="4"/>
        <v>0</v>
      </c>
      <c r="AE7" s="349">
        <f t="shared" si="4"/>
        <v>0</v>
      </c>
      <c r="AF7" s="349">
        <f t="shared" si="4"/>
        <v>0</v>
      </c>
      <c r="AG7" s="349">
        <f t="shared" si="4"/>
        <v>0</v>
      </c>
      <c r="AH7" s="349">
        <f t="shared" si="4"/>
        <v>0</v>
      </c>
    </row>
    <row r="8" spans="1:34" ht="19.5" customHeight="1">
      <c r="A8" s="38"/>
      <c r="B8" s="321" t="e">
        <f>#REF!</f>
        <v>#REF!</v>
      </c>
      <c r="C8" s="326"/>
      <c r="D8" s="575" t="e">
        <f>IF(#REF!="","",#REF!)</f>
        <v>#REF!</v>
      </c>
      <c r="E8" s="575"/>
      <c r="F8" s="576"/>
      <c r="G8" s="430" t="e">
        <f>IF(#REF!="","",#REF!)</f>
        <v>#REF!</v>
      </c>
      <c r="H8" s="394" t="e">
        <f>IF(#REF!="","",#REF!)</f>
        <v>#REF!</v>
      </c>
      <c r="I8" s="324" t="e">
        <f>IF(#REF!="","",#REF!)</f>
        <v>#REF!</v>
      </c>
      <c r="J8" s="325"/>
      <c r="K8" s="395" t="e">
        <f>IF(#REF!="","",#REF!)</f>
        <v>#REF!</v>
      </c>
      <c r="L8" s="395"/>
      <c r="M8" s="396"/>
      <c r="N8" s="600"/>
      <c r="O8" s="348" t="e">
        <f>IF(R8="","",IF(R8=R6,"",O6+1))</f>
        <v>#REF!</v>
      </c>
      <c r="P8" s="348" t="e">
        <f>IF(D8="","",MAX($O$6:O9))</f>
        <v>#REF!</v>
      </c>
      <c r="Q8" s="348"/>
      <c r="R8" s="283" t="e">
        <f t="shared" si="3"/>
        <v>#REF!</v>
      </c>
      <c r="S8" s="344" t="e">
        <f>H7</f>
        <v>#REF!</v>
      </c>
      <c r="T8" s="344" t="e">
        <f>I7</f>
        <v>#REF!</v>
      </c>
      <c r="U8" s="346" t="e">
        <f>H8</f>
        <v>#REF!</v>
      </c>
      <c r="V8" s="346" t="e">
        <f>I8</f>
        <v>#REF!</v>
      </c>
      <c r="W8" s="283" t="e">
        <f>IF(B8="","",IF(B8="小計","",B8))</f>
        <v>#REF!</v>
      </c>
      <c r="AA8" s="352">
        <f aca="true" t="shared" si="5" ref="AA8:AH8">SUMIF($P$5:$P$42,AA3,$S$5:$S$43)</f>
        <v>0</v>
      </c>
      <c r="AB8" s="352">
        <f t="shared" si="5"/>
        <v>0</v>
      </c>
      <c r="AC8" s="352">
        <f t="shared" si="5"/>
        <v>0</v>
      </c>
      <c r="AD8" s="352">
        <f t="shared" si="5"/>
        <v>0</v>
      </c>
      <c r="AE8" s="352">
        <f t="shared" si="5"/>
        <v>0</v>
      </c>
      <c r="AF8" s="352">
        <f t="shared" si="5"/>
        <v>0</v>
      </c>
      <c r="AG8" s="352">
        <f t="shared" si="5"/>
        <v>0</v>
      </c>
      <c r="AH8" s="352">
        <f t="shared" si="5"/>
        <v>0</v>
      </c>
    </row>
    <row r="9" spans="1:22" ht="19.5" customHeight="1">
      <c r="A9" s="38"/>
      <c r="B9" s="358" t="e">
        <f>IF(B10="小計","あ",IF(H9="","","い"))</f>
        <v>#REF!</v>
      </c>
      <c r="C9" s="315"/>
      <c r="D9" s="316"/>
      <c r="E9" s="317"/>
      <c r="F9" s="318"/>
      <c r="G9" s="319"/>
      <c r="H9" s="391"/>
      <c r="I9" s="320"/>
      <c r="J9" s="315"/>
      <c r="K9" s="397"/>
      <c r="L9" s="397"/>
      <c r="M9" s="393"/>
      <c r="N9" s="600"/>
      <c r="O9" s="348"/>
      <c r="P9" s="348" t="e">
        <f>IF(D10="","",MAX($O$6:O10))</f>
        <v>#REF!</v>
      </c>
      <c r="Q9" s="348"/>
      <c r="R9" s="283" t="e">
        <f t="shared" si="3"/>
        <v>#REF!</v>
      </c>
      <c r="U9" s="346"/>
      <c r="V9" s="346"/>
    </row>
    <row r="10" spans="1:30" ht="19.5" customHeight="1">
      <c r="A10" s="38"/>
      <c r="B10" s="321" t="e">
        <f>#REF!</f>
        <v>#REF!</v>
      </c>
      <c r="C10" s="326"/>
      <c r="D10" s="575" t="e">
        <f>#REF!</f>
        <v>#REF!</v>
      </c>
      <c r="E10" s="575"/>
      <c r="F10" s="576"/>
      <c r="G10" s="323" t="e">
        <f>#REF!</f>
        <v>#REF!</v>
      </c>
      <c r="H10" s="394" t="e">
        <f>#REF!</f>
        <v>#REF!</v>
      </c>
      <c r="I10" s="324" t="e">
        <f>IF(#REF!="","",#REF!)</f>
        <v>#REF!</v>
      </c>
      <c r="J10" s="325"/>
      <c r="K10" s="395" t="e">
        <f>#REF!</f>
        <v>#REF!</v>
      </c>
      <c r="L10" s="395"/>
      <c r="M10" s="396"/>
      <c r="N10" s="600"/>
      <c r="O10" s="348" t="e">
        <f>IF(R10="","",IF(R10=R8,"",MAX($O$6:O9)+1))</f>
        <v>#REF!</v>
      </c>
      <c r="P10" s="348" t="e">
        <f>IF(D10="","",MAX($O$6:O11))</f>
        <v>#REF!</v>
      </c>
      <c r="Q10" s="348"/>
      <c r="R10" s="283" t="e">
        <f t="shared" si="3"/>
        <v>#REF!</v>
      </c>
      <c r="S10" s="344">
        <f>H9</f>
        <v>0</v>
      </c>
      <c r="T10" s="344">
        <f>I9</f>
        <v>0</v>
      </c>
      <c r="U10" s="346" t="e">
        <f>H10</f>
        <v>#REF!</v>
      </c>
      <c r="V10" s="346" t="e">
        <f>I10</f>
        <v>#REF!</v>
      </c>
      <c r="W10" s="283" t="e">
        <f>IF(B10="","",IF(B10="小計","",B10))</f>
        <v>#REF!</v>
      </c>
      <c r="AB10" s="347"/>
      <c r="AC10" s="353"/>
      <c r="AD10" s="354"/>
    </row>
    <row r="11" spans="1:22" ht="19.5" customHeight="1">
      <c r="A11" s="596" t="s">
        <v>234</v>
      </c>
      <c r="B11" s="358" t="e">
        <f>IF(B12="小計","あ",IF(H11="","","い"))</f>
        <v>#REF!</v>
      </c>
      <c r="C11" s="315"/>
      <c r="D11" s="316"/>
      <c r="E11" s="317"/>
      <c r="F11" s="318" t="s">
        <v>68</v>
      </c>
      <c r="G11" s="319" t="s">
        <v>68</v>
      </c>
      <c r="H11" s="391"/>
      <c r="I11" s="320"/>
      <c r="J11" s="315"/>
      <c r="K11" s="392"/>
      <c r="L11" s="392"/>
      <c r="M11" s="393"/>
      <c r="N11" s="597" t="s">
        <v>59</v>
      </c>
      <c r="O11" s="348"/>
      <c r="P11" s="348" t="e">
        <f>IF(D12="","",MAX($O$6:O12))</f>
        <v>#REF!</v>
      </c>
      <c r="Q11" s="348"/>
      <c r="R11" s="283" t="e">
        <f t="shared" si="3"/>
        <v>#REF!</v>
      </c>
      <c r="U11" s="346"/>
      <c r="V11" s="346"/>
    </row>
    <row r="12" spans="1:30" ht="19.5" customHeight="1">
      <c r="A12" s="596"/>
      <c r="B12" s="321" t="e">
        <f>#REF!</f>
        <v>#REF!</v>
      </c>
      <c r="C12" s="326"/>
      <c r="D12" s="575" t="e">
        <f>#REF!</f>
        <v>#REF!</v>
      </c>
      <c r="E12" s="575"/>
      <c r="F12" s="576"/>
      <c r="G12" s="323" t="e">
        <f>#REF!</f>
        <v>#REF!</v>
      </c>
      <c r="H12" s="394" t="e">
        <f>#REF!</f>
        <v>#REF!</v>
      </c>
      <c r="I12" s="324" t="e">
        <f>IF(#REF!="","",#REF!)</f>
        <v>#REF!</v>
      </c>
      <c r="J12" s="325"/>
      <c r="K12" s="395" t="e">
        <f>#REF!</f>
        <v>#REF!</v>
      </c>
      <c r="L12" s="395"/>
      <c r="M12" s="396"/>
      <c r="N12" s="597"/>
      <c r="O12" s="348" t="e">
        <f>IF(R12="","",IF(R12=R10,"",MAX($O$6:O11)+1))</f>
        <v>#REF!</v>
      </c>
      <c r="P12" s="348" t="e">
        <f>IF(D12="","",MAX($O$6:O25))</f>
        <v>#REF!</v>
      </c>
      <c r="Q12" s="348"/>
      <c r="R12" s="283" t="e">
        <f t="shared" si="3"/>
        <v>#REF!</v>
      </c>
      <c r="S12" s="344">
        <f>H11</f>
        <v>0</v>
      </c>
      <c r="T12" s="344">
        <f>I11</f>
        <v>0</v>
      </c>
      <c r="U12" s="346" t="e">
        <f>H12</f>
        <v>#REF!</v>
      </c>
      <c r="V12" s="346" t="e">
        <f>I12</f>
        <v>#REF!</v>
      </c>
      <c r="W12" s="283" t="e">
        <f>IF(B12="","",IF(B12="小計","",B12))</f>
        <v>#REF!</v>
      </c>
      <c r="AB12" s="347"/>
      <c r="AC12" s="353"/>
      <c r="AD12" s="354"/>
    </row>
    <row r="13" spans="1:30" ht="19.5" customHeight="1">
      <c r="A13" s="451"/>
      <c r="B13" s="358" t="e">
        <f>IF(B14="小計","あ",IF(H13="","","い"))</f>
        <v>#REF!</v>
      </c>
      <c r="C13" s="315"/>
      <c r="D13" s="316"/>
      <c r="E13" s="317"/>
      <c r="F13" s="318" t="s">
        <v>68</v>
      </c>
      <c r="G13" s="319" t="s">
        <v>68</v>
      </c>
      <c r="H13" s="391"/>
      <c r="I13" s="320"/>
      <c r="J13" s="315"/>
      <c r="K13" s="392"/>
      <c r="L13" s="392"/>
      <c r="M13" s="393"/>
      <c r="N13" s="597"/>
      <c r="O13" s="348"/>
      <c r="P13" s="348"/>
      <c r="Q13" s="348"/>
      <c r="R13" s="283"/>
      <c r="U13" s="346"/>
      <c r="V13" s="346"/>
      <c r="W13" s="283"/>
      <c r="AB13" s="347"/>
      <c r="AC13" s="353"/>
      <c r="AD13" s="354"/>
    </row>
    <row r="14" spans="1:30" ht="19.5" customHeight="1">
      <c r="A14" s="451"/>
      <c r="B14" s="321" t="e">
        <f>#REF!</f>
        <v>#REF!</v>
      </c>
      <c r="C14" s="326"/>
      <c r="D14" s="575" t="e">
        <f>#REF!</f>
        <v>#REF!</v>
      </c>
      <c r="E14" s="575"/>
      <c r="F14" s="576"/>
      <c r="G14" s="323" t="e">
        <f>#REF!</f>
        <v>#REF!</v>
      </c>
      <c r="H14" s="394" t="e">
        <f>#REF!</f>
        <v>#REF!</v>
      </c>
      <c r="I14" s="324" t="e">
        <f>IF(#REF!="","",#REF!)</f>
        <v>#REF!</v>
      </c>
      <c r="J14" s="325"/>
      <c r="K14" s="395" t="e">
        <f>#REF!</f>
        <v>#REF!</v>
      </c>
      <c r="L14" s="395"/>
      <c r="M14" s="396"/>
      <c r="N14" s="597"/>
      <c r="O14" s="348"/>
      <c r="P14" s="348"/>
      <c r="Q14" s="348"/>
      <c r="R14" s="283"/>
      <c r="U14" s="346"/>
      <c r="V14" s="346"/>
      <c r="W14" s="283"/>
      <c r="AB14" s="347"/>
      <c r="AC14" s="353"/>
      <c r="AD14" s="354"/>
    </row>
    <row r="15" spans="1:30" ht="19.5" customHeight="1">
      <c r="A15" s="451"/>
      <c r="B15" s="358" t="e">
        <f>IF(B16="小計","あ",IF(H15="","","い"))</f>
        <v>#REF!</v>
      </c>
      <c r="C15" s="315"/>
      <c r="D15" s="316"/>
      <c r="E15" s="317"/>
      <c r="F15" s="318" t="s">
        <v>68</v>
      </c>
      <c r="G15" s="319" t="s">
        <v>68</v>
      </c>
      <c r="H15" s="391"/>
      <c r="I15" s="320"/>
      <c r="J15" s="315"/>
      <c r="K15" s="392"/>
      <c r="L15" s="392"/>
      <c r="M15" s="393"/>
      <c r="N15" s="597"/>
      <c r="O15" s="348"/>
      <c r="P15" s="348"/>
      <c r="Q15" s="348"/>
      <c r="R15" s="283"/>
      <c r="U15" s="346"/>
      <c r="V15" s="346"/>
      <c r="W15" s="283"/>
      <c r="AB15" s="347"/>
      <c r="AC15" s="353"/>
      <c r="AD15" s="354"/>
    </row>
    <row r="16" spans="1:30" ht="19.5" customHeight="1">
      <c r="A16" s="451"/>
      <c r="B16" s="321" t="e">
        <f>#REF!</f>
        <v>#REF!</v>
      </c>
      <c r="C16" s="326"/>
      <c r="D16" s="575" t="e">
        <f>#REF!</f>
        <v>#REF!</v>
      </c>
      <c r="E16" s="575"/>
      <c r="F16" s="576"/>
      <c r="G16" s="323" t="e">
        <f>#REF!</f>
        <v>#REF!</v>
      </c>
      <c r="H16" s="394" t="e">
        <f>#REF!</f>
        <v>#REF!</v>
      </c>
      <c r="I16" s="324" t="e">
        <f>IF(#REF!="","",#REF!)</f>
        <v>#REF!</v>
      </c>
      <c r="J16" s="325"/>
      <c r="K16" s="395" t="e">
        <f>#REF!</f>
        <v>#REF!</v>
      </c>
      <c r="L16" s="395"/>
      <c r="M16" s="396"/>
      <c r="N16" s="597"/>
      <c r="O16" s="348"/>
      <c r="P16" s="348"/>
      <c r="Q16" s="348"/>
      <c r="R16" s="283"/>
      <c r="U16" s="346"/>
      <c r="V16" s="346"/>
      <c r="W16" s="283"/>
      <c r="AB16" s="347"/>
      <c r="AC16" s="353"/>
      <c r="AD16" s="354"/>
    </row>
    <row r="17" spans="1:30" ht="19.5" customHeight="1">
      <c r="A17" s="451"/>
      <c r="B17" s="358" t="e">
        <f>IF(B18="小計","あ",IF(H17="","","い"))</f>
        <v>#REF!</v>
      </c>
      <c r="C17" s="315"/>
      <c r="D17" s="316"/>
      <c r="E17" s="317"/>
      <c r="F17" s="318" t="s">
        <v>68</v>
      </c>
      <c r="G17" s="319" t="s">
        <v>68</v>
      </c>
      <c r="H17" s="391"/>
      <c r="I17" s="320"/>
      <c r="J17" s="315"/>
      <c r="K17" s="392"/>
      <c r="L17" s="392"/>
      <c r="M17" s="393"/>
      <c r="N17" s="597"/>
      <c r="O17" s="348"/>
      <c r="P17" s="348"/>
      <c r="Q17" s="348"/>
      <c r="R17" s="283"/>
      <c r="U17" s="346"/>
      <c r="V17" s="346"/>
      <c r="W17" s="283"/>
      <c r="AB17" s="347"/>
      <c r="AC17" s="353"/>
      <c r="AD17" s="354"/>
    </row>
    <row r="18" spans="1:30" ht="19.5" customHeight="1">
      <c r="A18" s="451"/>
      <c r="B18" s="321" t="e">
        <f>#REF!</f>
        <v>#REF!</v>
      </c>
      <c r="C18" s="326"/>
      <c r="D18" s="575" t="e">
        <f>#REF!</f>
        <v>#REF!</v>
      </c>
      <c r="E18" s="575"/>
      <c r="F18" s="576"/>
      <c r="G18" s="323" t="e">
        <f>#REF!</f>
        <v>#REF!</v>
      </c>
      <c r="H18" s="394" t="e">
        <f>#REF!</f>
        <v>#REF!</v>
      </c>
      <c r="I18" s="324" t="e">
        <f>IF(#REF!="","",#REF!)</f>
        <v>#REF!</v>
      </c>
      <c r="J18" s="325"/>
      <c r="K18" s="395" t="e">
        <f>#REF!</f>
        <v>#REF!</v>
      </c>
      <c r="L18" s="395"/>
      <c r="M18" s="396"/>
      <c r="N18" s="597"/>
      <c r="O18" s="348"/>
      <c r="P18" s="348"/>
      <c r="Q18" s="348"/>
      <c r="R18" s="283"/>
      <c r="U18" s="346"/>
      <c r="V18" s="346"/>
      <c r="W18" s="283"/>
      <c r="AB18" s="347"/>
      <c r="AC18" s="353"/>
      <c r="AD18" s="354"/>
    </row>
    <row r="19" spans="1:30" ht="19.5" customHeight="1">
      <c r="A19" s="451"/>
      <c r="B19" s="358" t="e">
        <f>IF(B20="小計","あ",IF(H19="","","い"))</f>
        <v>#REF!</v>
      </c>
      <c r="C19" s="315"/>
      <c r="D19" s="316"/>
      <c r="E19" s="317"/>
      <c r="F19" s="318" t="s">
        <v>68</v>
      </c>
      <c r="G19" s="319" t="s">
        <v>68</v>
      </c>
      <c r="H19" s="391"/>
      <c r="I19" s="320"/>
      <c r="J19" s="315"/>
      <c r="K19" s="392"/>
      <c r="L19" s="392"/>
      <c r="M19" s="393"/>
      <c r="N19" s="597"/>
      <c r="O19" s="348"/>
      <c r="P19" s="348"/>
      <c r="Q19" s="348"/>
      <c r="R19" s="283"/>
      <c r="U19" s="346"/>
      <c r="V19" s="346"/>
      <c r="W19" s="283"/>
      <c r="AB19" s="347"/>
      <c r="AC19" s="353"/>
      <c r="AD19" s="354"/>
    </row>
    <row r="20" spans="1:30" ht="19.5" customHeight="1">
      <c r="A20" s="451"/>
      <c r="B20" s="321" t="e">
        <f>#REF!</f>
        <v>#REF!</v>
      </c>
      <c r="C20" s="326"/>
      <c r="D20" s="575" t="e">
        <f>#REF!</f>
        <v>#REF!</v>
      </c>
      <c r="E20" s="575"/>
      <c r="F20" s="576"/>
      <c r="G20" s="323" t="e">
        <f>#REF!</f>
        <v>#REF!</v>
      </c>
      <c r="H20" s="394" t="e">
        <f>#REF!</f>
        <v>#REF!</v>
      </c>
      <c r="I20" s="324" t="e">
        <f>IF(#REF!="","",#REF!)</f>
        <v>#REF!</v>
      </c>
      <c r="J20" s="325"/>
      <c r="K20" s="395" t="e">
        <f>#REF!</f>
        <v>#REF!</v>
      </c>
      <c r="L20" s="395"/>
      <c r="M20" s="396"/>
      <c r="N20" s="597"/>
      <c r="O20" s="348"/>
      <c r="P20" s="348"/>
      <c r="Q20" s="348"/>
      <c r="R20" s="283"/>
      <c r="U20" s="346"/>
      <c r="V20" s="346"/>
      <c r="W20" s="283"/>
      <c r="AB20" s="347"/>
      <c r="AC20" s="353"/>
      <c r="AD20" s="354"/>
    </row>
    <row r="21" spans="1:30" ht="19.5" customHeight="1">
      <c r="A21" s="451"/>
      <c r="B21" s="358" t="e">
        <f>IF(B22="小計","あ",IF(H21="","","い"))</f>
        <v>#REF!</v>
      </c>
      <c r="C21" s="315"/>
      <c r="D21" s="316"/>
      <c r="E21" s="317"/>
      <c r="F21" s="318" t="s">
        <v>68</v>
      </c>
      <c r="G21" s="319" t="s">
        <v>68</v>
      </c>
      <c r="H21" s="391"/>
      <c r="I21" s="320"/>
      <c r="J21" s="315"/>
      <c r="K21" s="392"/>
      <c r="L21" s="392"/>
      <c r="M21" s="393"/>
      <c r="N21" s="597"/>
      <c r="O21" s="348"/>
      <c r="P21" s="348"/>
      <c r="Q21" s="348"/>
      <c r="R21" s="283"/>
      <c r="U21" s="346"/>
      <c r="V21" s="346"/>
      <c r="W21" s="283"/>
      <c r="AB21" s="347"/>
      <c r="AC21" s="353"/>
      <c r="AD21" s="354"/>
    </row>
    <row r="22" spans="1:30" ht="19.5" customHeight="1">
      <c r="A22" s="451"/>
      <c r="B22" s="321" t="e">
        <f>#REF!</f>
        <v>#REF!</v>
      </c>
      <c r="C22" s="326"/>
      <c r="D22" s="575" t="e">
        <f>#REF!</f>
        <v>#REF!</v>
      </c>
      <c r="E22" s="575"/>
      <c r="F22" s="576"/>
      <c r="G22" s="323" t="e">
        <f>#REF!</f>
        <v>#REF!</v>
      </c>
      <c r="H22" s="394" t="e">
        <f>#REF!</f>
        <v>#REF!</v>
      </c>
      <c r="I22" s="324" t="e">
        <f>IF(#REF!="","",#REF!)</f>
        <v>#REF!</v>
      </c>
      <c r="J22" s="325"/>
      <c r="K22" s="395" t="e">
        <f>#REF!</f>
        <v>#REF!</v>
      </c>
      <c r="L22" s="395"/>
      <c r="M22" s="396"/>
      <c r="N22" s="597"/>
      <c r="O22" s="348"/>
      <c r="P22" s="348"/>
      <c r="Q22" s="348"/>
      <c r="R22" s="283"/>
      <c r="U22" s="346"/>
      <c r="V22" s="346"/>
      <c r="W22" s="283"/>
      <c r="AB22" s="347"/>
      <c r="AC22" s="353"/>
      <c r="AD22" s="354"/>
    </row>
    <row r="23" spans="1:30" ht="19.5" customHeight="1">
      <c r="A23" s="451"/>
      <c r="B23" s="358" t="e">
        <f>IF(B24="小計","あ",IF(H23="","","い"))</f>
        <v>#REF!</v>
      </c>
      <c r="C23" s="315"/>
      <c r="D23" s="316"/>
      <c r="E23" s="317"/>
      <c r="F23" s="318" t="s">
        <v>68</v>
      </c>
      <c r="G23" s="319" t="s">
        <v>68</v>
      </c>
      <c r="H23" s="391"/>
      <c r="I23" s="320"/>
      <c r="J23" s="315"/>
      <c r="K23" s="392"/>
      <c r="L23" s="392"/>
      <c r="M23" s="393"/>
      <c r="N23" s="597"/>
      <c r="O23" s="348"/>
      <c r="P23" s="348"/>
      <c r="Q23" s="348"/>
      <c r="R23" s="283"/>
      <c r="U23" s="346"/>
      <c r="V23" s="346"/>
      <c r="W23" s="283"/>
      <c r="AB23" s="347"/>
      <c r="AC23" s="353"/>
      <c r="AD23" s="354"/>
    </row>
    <row r="24" spans="1:30" ht="19.5" customHeight="1">
      <c r="A24" s="451"/>
      <c r="B24" s="321" t="e">
        <f>#REF!</f>
        <v>#REF!</v>
      </c>
      <c r="C24" s="326"/>
      <c r="D24" s="575" t="e">
        <f>#REF!</f>
        <v>#REF!</v>
      </c>
      <c r="E24" s="575"/>
      <c r="F24" s="576"/>
      <c r="G24" s="323" t="e">
        <f>#REF!</f>
        <v>#REF!</v>
      </c>
      <c r="H24" s="394" t="e">
        <f>#REF!</f>
        <v>#REF!</v>
      </c>
      <c r="I24" s="324" t="e">
        <f>IF(#REF!="","",#REF!)</f>
        <v>#REF!</v>
      </c>
      <c r="J24" s="325"/>
      <c r="K24" s="395" t="e">
        <f>#REF!</f>
        <v>#REF!</v>
      </c>
      <c r="L24" s="395"/>
      <c r="M24" s="396"/>
      <c r="N24" s="597"/>
      <c r="O24" s="348"/>
      <c r="P24" s="348"/>
      <c r="Q24" s="348"/>
      <c r="R24" s="283"/>
      <c r="U24" s="346"/>
      <c r="V24" s="346"/>
      <c r="W24" s="283"/>
      <c r="AB24" s="347"/>
      <c r="AC24" s="353"/>
      <c r="AD24" s="354"/>
    </row>
    <row r="25" spans="1:22" ht="19.5" customHeight="1">
      <c r="A25" s="25"/>
      <c r="B25" s="358"/>
      <c r="C25" s="315"/>
      <c r="D25" s="316"/>
      <c r="E25" s="317"/>
      <c r="F25" s="318"/>
      <c r="G25" s="319"/>
      <c r="H25" s="398"/>
      <c r="I25" s="320"/>
      <c r="J25" s="315"/>
      <c r="K25" s="392"/>
      <c r="L25" s="392"/>
      <c r="M25" s="393"/>
      <c r="N25" s="597"/>
      <c r="O25" s="348"/>
      <c r="P25" s="348">
        <f>IF(D26="","",MAX($O$6:O26))</f>
      </c>
      <c r="Q25" s="348"/>
      <c r="R25" s="283">
        <f t="shared" si="3"/>
      </c>
      <c r="U25" s="346"/>
      <c r="V25" s="346"/>
    </row>
    <row r="26" spans="1:30" ht="19.5" customHeight="1">
      <c r="A26" s="38"/>
      <c r="B26" s="321"/>
      <c r="C26" s="326"/>
      <c r="D26" s="594"/>
      <c r="E26" s="594"/>
      <c r="F26" s="595"/>
      <c r="G26" s="323"/>
      <c r="H26" s="394"/>
      <c r="I26" s="324"/>
      <c r="J26" s="325"/>
      <c r="K26" s="395"/>
      <c r="L26" s="395"/>
      <c r="M26" s="396"/>
      <c r="N26" s="597"/>
      <c r="O26" s="348">
        <f>IF(R26="","",IF(R26=R12,"",MAX($O$6:O25)+1))</f>
      </c>
      <c r="P26" s="348">
        <f>IF(D26="","",MAX($O$6:O27))</f>
      </c>
      <c r="Q26" s="348"/>
      <c r="R26" s="283">
        <f t="shared" si="3"/>
      </c>
      <c r="S26" s="344">
        <f>H25</f>
        <v>0</v>
      </c>
      <c r="T26" s="344">
        <f>I25</f>
        <v>0</v>
      </c>
      <c r="U26" s="346">
        <f>H26</f>
        <v>0</v>
      </c>
      <c r="V26" s="346">
        <f>I26</f>
        <v>0</v>
      </c>
      <c r="W26" s="283">
        <f>IF(B26="","",IF(B26="小計","",B26))</f>
      </c>
      <c r="AB26" s="347"/>
      <c r="AC26" s="353"/>
      <c r="AD26" s="354"/>
    </row>
    <row r="27" spans="1:22" ht="19.5" customHeight="1" hidden="1">
      <c r="A27" s="38"/>
      <c r="B27" s="358"/>
      <c r="C27" s="315"/>
      <c r="D27" s="316"/>
      <c r="E27" s="317"/>
      <c r="F27" s="318"/>
      <c r="G27" s="319"/>
      <c r="H27" s="391"/>
      <c r="I27" s="320"/>
      <c r="J27" s="315"/>
      <c r="K27" s="397"/>
      <c r="L27" s="397"/>
      <c r="M27" s="393"/>
      <c r="N27" s="597"/>
      <c r="O27" s="348"/>
      <c r="P27" s="348">
        <f>IF(D28="","",MAX($O$6:O28))</f>
      </c>
      <c r="Q27" s="348"/>
      <c r="R27" s="283">
        <f t="shared" si="3"/>
      </c>
      <c r="U27" s="346"/>
      <c r="V27" s="346"/>
    </row>
    <row r="28" spans="1:30" ht="19.5" customHeight="1" hidden="1">
      <c r="A28" s="38"/>
      <c r="B28" s="321"/>
      <c r="C28" s="326"/>
      <c r="D28" s="575"/>
      <c r="E28" s="575"/>
      <c r="F28" s="576"/>
      <c r="G28" s="323"/>
      <c r="H28" s="394"/>
      <c r="I28" s="324"/>
      <c r="J28" s="325"/>
      <c r="K28" s="395"/>
      <c r="L28" s="395"/>
      <c r="M28" s="396"/>
      <c r="N28" s="357"/>
      <c r="O28" s="348">
        <f>IF(R28="","",IF(R28=R26,"",MAX($O$6:O27)+1))</f>
      </c>
      <c r="P28" s="348">
        <f>IF(D28="","",MAX($O$6:O29))</f>
      </c>
      <c r="Q28" s="348"/>
      <c r="R28" s="283">
        <f t="shared" si="3"/>
      </c>
      <c r="S28" s="344">
        <f>H27</f>
        <v>0</v>
      </c>
      <c r="T28" s="344">
        <f>I27</f>
        <v>0</v>
      </c>
      <c r="U28" s="346">
        <f>H28</f>
        <v>0</v>
      </c>
      <c r="V28" s="346">
        <f>I28</f>
        <v>0</v>
      </c>
      <c r="W28" s="283">
        <f>IF(B28="","",IF(B28="小計","",B28))</f>
      </c>
      <c r="AB28" s="347"/>
      <c r="AC28" s="353"/>
      <c r="AD28" s="354"/>
    </row>
    <row r="29" spans="1:22" ht="19.5" customHeight="1" hidden="1">
      <c r="A29" s="38"/>
      <c r="B29" s="358"/>
      <c r="C29" s="315"/>
      <c r="D29" s="316"/>
      <c r="E29" s="317"/>
      <c r="F29" s="318"/>
      <c r="G29" s="319"/>
      <c r="H29" s="391"/>
      <c r="I29" s="320"/>
      <c r="J29" s="315"/>
      <c r="K29" s="397"/>
      <c r="L29" s="397"/>
      <c r="M29" s="393"/>
      <c r="O29" s="348"/>
      <c r="P29" s="348">
        <f>IF(D30="","",MAX($O$6:O30))</f>
      </c>
      <c r="Q29" s="348"/>
      <c r="R29" s="283">
        <f t="shared" si="3"/>
      </c>
      <c r="U29" s="346"/>
      <c r="V29" s="346"/>
    </row>
    <row r="30" spans="1:30" ht="19.5" customHeight="1" hidden="1">
      <c r="A30" s="38"/>
      <c r="B30" s="321"/>
      <c r="C30" s="326"/>
      <c r="D30" s="575"/>
      <c r="E30" s="575"/>
      <c r="F30" s="576"/>
      <c r="G30" s="323"/>
      <c r="H30" s="394"/>
      <c r="I30" s="324"/>
      <c r="J30" s="325"/>
      <c r="K30" s="395"/>
      <c r="L30" s="395"/>
      <c r="M30" s="396"/>
      <c r="O30" s="348">
        <f>IF(R30="","",IF(R30=R28,"",MAX($O$6:O29)+1))</f>
      </c>
      <c r="P30" s="348">
        <f>IF(D30="","",MAX($O$6:O31))</f>
      </c>
      <c r="Q30" s="348"/>
      <c r="R30" s="283">
        <f t="shared" si="3"/>
      </c>
      <c r="S30" s="344">
        <f>H29</f>
        <v>0</v>
      </c>
      <c r="T30" s="344">
        <f>I29</f>
        <v>0</v>
      </c>
      <c r="U30" s="346">
        <f>H30</f>
        <v>0</v>
      </c>
      <c r="V30" s="346">
        <f>I30</f>
        <v>0</v>
      </c>
      <c r="W30" s="283">
        <f>IF(B30="","",IF(B30="小計","",B30))</f>
      </c>
      <c r="AB30" s="347"/>
      <c r="AC30" s="353"/>
      <c r="AD30" s="354"/>
    </row>
    <row r="31" spans="1:22" ht="19.5" customHeight="1" hidden="1">
      <c r="A31" s="38"/>
      <c r="B31" s="358"/>
      <c r="C31" s="315"/>
      <c r="D31" s="316"/>
      <c r="E31" s="317"/>
      <c r="F31" s="318"/>
      <c r="G31" s="319"/>
      <c r="H31" s="391"/>
      <c r="I31" s="320"/>
      <c r="J31" s="315"/>
      <c r="K31" s="397"/>
      <c r="L31" s="397"/>
      <c r="M31" s="393"/>
      <c r="O31" s="348"/>
      <c r="P31" s="348">
        <f>IF(D32="","",MAX($O$6:O32))</f>
      </c>
      <c r="Q31" s="348"/>
      <c r="R31" s="283">
        <f t="shared" si="3"/>
      </c>
      <c r="U31" s="346"/>
      <c r="V31" s="346"/>
    </row>
    <row r="32" spans="1:30" ht="19.5" customHeight="1" hidden="1">
      <c r="A32" s="38"/>
      <c r="B32" s="321"/>
      <c r="C32" s="326"/>
      <c r="D32" s="594"/>
      <c r="E32" s="594"/>
      <c r="F32" s="595"/>
      <c r="G32" s="323"/>
      <c r="H32" s="394"/>
      <c r="I32" s="324"/>
      <c r="J32" s="325"/>
      <c r="K32" s="395"/>
      <c r="L32" s="395"/>
      <c r="M32" s="396"/>
      <c r="O32" s="348">
        <f>IF(R32="","",IF(R32=R30,"",MAX($O$6:O31)+1))</f>
      </c>
      <c r="P32" s="348">
        <f>IF(D32="","",MAX($O$6:O33))</f>
      </c>
      <c r="Q32" s="348"/>
      <c r="R32" s="283">
        <f t="shared" si="3"/>
      </c>
      <c r="S32" s="344">
        <f>H31</f>
        <v>0</v>
      </c>
      <c r="T32" s="344">
        <f>I31</f>
        <v>0</v>
      </c>
      <c r="U32" s="346">
        <f>H32</f>
        <v>0</v>
      </c>
      <c r="V32" s="346">
        <f>I32</f>
        <v>0</v>
      </c>
      <c r="W32" s="283">
        <f>IF(B32="","",IF(B32="小計","",B32))</f>
      </c>
      <c r="AB32" s="347"/>
      <c r="AC32" s="353"/>
      <c r="AD32" s="354"/>
    </row>
    <row r="33" spans="1:22" ht="19.5" customHeight="1" hidden="1">
      <c r="A33" s="38"/>
      <c r="B33" s="358"/>
      <c r="C33" s="315"/>
      <c r="D33" s="316"/>
      <c r="E33" s="317"/>
      <c r="F33" s="318"/>
      <c r="G33" s="319"/>
      <c r="H33" s="391"/>
      <c r="I33" s="320"/>
      <c r="J33" s="315"/>
      <c r="K33" s="397"/>
      <c r="L33" s="397"/>
      <c r="M33" s="393"/>
      <c r="O33" s="348"/>
      <c r="P33" s="348">
        <f>IF(D34="","",MAX($O$6:O34))</f>
      </c>
      <c r="Q33" s="348"/>
      <c r="R33" s="283">
        <f t="shared" si="3"/>
      </c>
      <c r="U33" s="346"/>
      <c r="V33" s="346"/>
    </row>
    <row r="34" spans="1:30" ht="19.5" customHeight="1" hidden="1">
      <c r="A34" s="38"/>
      <c r="B34" s="321"/>
      <c r="C34" s="326"/>
      <c r="D34" s="594"/>
      <c r="E34" s="594"/>
      <c r="F34" s="595"/>
      <c r="G34" s="323"/>
      <c r="H34" s="394"/>
      <c r="I34" s="324"/>
      <c r="J34" s="325"/>
      <c r="K34" s="395"/>
      <c r="L34" s="395"/>
      <c r="M34" s="396"/>
      <c r="O34" s="348">
        <f>IF(R34="","",IF(R34=R32,"",MAX($O$6:O33)+1))</f>
      </c>
      <c r="P34" s="348">
        <f>IF(D34="","",MAX($O$6:O35))</f>
      </c>
      <c r="Q34" s="348"/>
      <c r="R34" s="283">
        <f t="shared" si="3"/>
      </c>
      <c r="S34" s="344">
        <f>H33</f>
        <v>0</v>
      </c>
      <c r="T34" s="344">
        <f>I33</f>
        <v>0</v>
      </c>
      <c r="U34" s="346">
        <f>H34</f>
        <v>0</v>
      </c>
      <c r="V34" s="346">
        <f>I34</f>
        <v>0</v>
      </c>
      <c r="W34" s="283">
        <f>IF(B34="","",IF(B34="小計","",B34))</f>
      </c>
      <c r="AB34" s="347"/>
      <c r="AC34" s="353"/>
      <c r="AD34" s="354"/>
    </row>
    <row r="35" spans="1:22" ht="19.5" customHeight="1" hidden="1">
      <c r="A35" s="38"/>
      <c r="B35" s="358"/>
      <c r="C35" s="327"/>
      <c r="D35" s="328"/>
      <c r="E35" s="317"/>
      <c r="F35" s="318"/>
      <c r="G35" s="319"/>
      <c r="H35" s="391"/>
      <c r="I35" s="320"/>
      <c r="J35" s="315"/>
      <c r="K35" s="397"/>
      <c r="L35" s="397"/>
      <c r="M35" s="393"/>
      <c r="O35" s="348"/>
      <c r="P35" s="348">
        <f>IF(D36="","",MAX($O$6:O36))</f>
      </c>
      <c r="Q35" s="348"/>
      <c r="R35" s="283">
        <f t="shared" si="3"/>
      </c>
      <c r="U35" s="346"/>
      <c r="V35" s="346"/>
    </row>
    <row r="36" spans="1:30" ht="19.5" customHeight="1" hidden="1">
      <c r="A36" s="38"/>
      <c r="B36" s="321"/>
      <c r="C36" s="326"/>
      <c r="D36" s="594"/>
      <c r="E36" s="594"/>
      <c r="F36" s="595"/>
      <c r="G36" s="323"/>
      <c r="H36" s="394"/>
      <c r="I36" s="324"/>
      <c r="J36" s="325"/>
      <c r="K36" s="395"/>
      <c r="L36" s="395"/>
      <c r="M36" s="396"/>
      <c r="O36" s="348">
        <f>IF(R36="","",IF(R36=R34,"",MAX($O$6:O35)+1))</f>
      </c>
      <c r="P36" s="348">
        <f>IF(D36="","",MAX($O$6:O37))</f>
      </c>
      <c r="Q36" s="348"/>
      <c r="R36" s="283">
        <f t="shared" si="3"/>
      </c>
      <c r="S36" s="344">
        <f>H35</f>
        <v>0</v>
      </c>
      <c r="T36" s="344">
        <f>I35</f>
        <v>0</v>
      </c>
      <c r="U36" s="346">
        <f>H36</f>
        <v>0</v>
      </c>
      <c r="V36" s="346">
        <f>I36</f>
        <v>0</v>
      </c>
      <c r="W36" s="283">
        <f>IF(B36="","",IF(B36="小計","",B36))</f>
      </c>
      <c r="AB36" s="347"/>
      <c r="AC36" s="353"/>
      <c r="AD36" s="354"/>
    </row>
    <row r="37" spans="1:22" ht="19.5" customHeight="1" hidden="1">
      <c r="A37" s="38"/>
      <c r="B37" s="358">
        <f>IF(B38="小計","あ",IF(H37="","","い"))</f>
      </c>
      <c r="C37" s="315"/>
      <c r="D37" s="316"/>
      <c r="E37" s="317"/>
      <c r="F37" s="318"/>
      <c r="G37" s="319"/>
      <c r="H37" s="391"/>
      <c r="I37" s="320">
        <f>IF(H37="","","本")</f>
      </c>
      <c r="J37" s="315"/>
      <c r="K37" s="397"/>
      <c r="L37" s="397"/>
      <c r="M37" s="393"/>
      <c r="O37" s="348"/>
      <c r="P37" s="348">
        <f>IF(D38="","",MAX($O$6:O38))</f>
      </c>
      <c r="Q37" s="348"/>
      <c r="R37" s="283">
        <f t="shared" si="3"/>
      </c>
      <c r="U37" s="346"/>
      <c r="V37" s="346"/>
    </row>
    <row r="38" spans="1:30" ht="19.5" customHeight="1" hidden="1">
      <c r="A38" s="38"/>
      <c r="B38" s="321"/>
      <c r="C38" s="326"/>
      <c r="D38" s="594"/>
      <c r="E38" s="594"/>
      <c r="F38" s="595"/>
      <c r="G38" s="323"/>
      <c r="H38" s="394"/>
      <c r="I38" s="324">
        <f>IF(H38="","","ha")</f>
      </c>
      <c r="J38" s="325"/>
      <c r="K38" s="395"/>
      <c r="L38" s="395"/>
      <c r="M38" s="396"/>
      <c r="O38" s="348">
        <f>IF(R38="","",IF(R38=R36,"",MAX($O$6:O37)+1))</f>
      </c>
      <c r="P38" s="348">
        <f>IF(D38="","",MAX($O$6:O39))</f>
      </c>
      <c r="Q38" s="348"/>
      <c r="R38" s="283">
        <f t="shared" si="3"/>
      </c>
      <c r="S38" s="344">
        <f>H37</f>
        <v>0</v>
      </c>
      <c r="T38" s="344">
        <f>I37</f>
      </c>
      <c r="U38" s="346">
        <f>H38</f>
        <v>0</v>
      </c>
      <c r="V38" s="346">
        <f>I38</f>
      </c>
      <c r="W38" s="283">
        <f>IF(B38="","",IF(B38="小計","",B38))</f>
      </c>
      <c r="AB38" s="347"/>
      <c r="AC38" s="353"/>
      <c r="AD38" s="354"/>
    </row>
    <row r="39" spans="1:22" ht="19.5" customHeight="1" hidden="1">
      <c r="A39" s="38"/>
      <c r="B39" s="358">
        <f>IF(B40="小計","あ",IF(H39="","","い"))</f>
      </c>
      <c r="C39" s="315"/>
      <c r="D39" s="316"/>
      <c r="E39" s="317"/>
      <c r="F39" s="318"/>
      <c r="G39" s="319"/>
      <c r="H39" s="391"/>
      <c r="I39" s="320">
        <f>IF(H39="","","本")</f>
      </c>
      <c r="J39" s="315"/>
      <c r="K39" s="397"/>
      <c r="L39" s="397"/>
      <c r="M39" s="393"/>
      <c r="O39" s="348"/>
      <c r="P39" s="348">
        <f>IF(D40="","",MAX($O$6:O40))</f>
      </c>
      <c r="Q39" s="348"/>
      <c r="R39" s="283">
        <f t="shared" si="3"/>
      </c>
      <c r="U39" s="346"/>
      <c r="V39" s="346"/>
    </row>
    <row r="40" spans="1:30" ht="19.5" customHeight="1" hidden="1">
      <c r="A40" s="38"/>
      <c r="B40" s="321"/>
      <c r="C40" s="326"/>
      <c r="D40" s="594"/>
      <c r="E40" s="594"/>
      <c r="F40" s="595"/>
      <c r="G40" s="329"/>
      <c r="H40" s="394"/>
      <c r="I40" s="324">
        <f>IF(H40="","","ha")</f>
      </c>
      <c r="J40" s="325"/>
      <c r="K40" s="395"/>
      <c r="L40" s="395"/>
      <c r="M40" s="396"/>
      <c r="O40" s="348">
        <f>IF(R40="","",IF(R40=R38,"",MAX($O$6:O39)+1))</f>
      </c>
      <c r="P40" s="348">
        <f>IF(D40="","",MAX($O$6:O41))</f>
      </c>
      <c r="Q40" s="348"/>
      <c r="R40" s="283">
        <f t="shared" si="3"/>
      </c>
      <c r="S40" s="344">
        <f>H39</f>
        <v>0</v>
      </c>
      <c r="T40" s="344">
        <f>I39</f>
      </c>
      <c r="U40" s="346">
        <f>H40</f>
        <v>0</v>
      </c>
      <c r="V40" s="346">
        <f>I40</f>
      </c>
      <c r="W40" s="283">
        <f>IF(B40="","",IF(B40="小計","",B40))</f>
      </c>
      <c r="AB40" s="347"/>
      <c r="AC40" s="353"/>
      <c r="AD40" s="354"/>
    </row>
    <row r="41" spans="1:22" ht="19.5" customHeight="1" hidden="1">
      <c r="A41" s="38"/>
      <c r="B41" s="358">
        <f>IF(B42="小計","あ",IF(H41="","","い"))</f>
      </c>
      <c r="C41" s="315"/>
      <c r="D41" s="316"/>
      <c r="E41" s="317"/>
      <c r="F41" s="318"/>
      <c r="G41" s="319"/>
      <c r="H41" s="391"/>
      <c r="I41" s="320">
        <f>IF(H41="","","本")</f>
      </c>
      <c r="J41" s="315"/>
      <c r="K41" s="397"/>
      <c r="L41" s="397"/>
      <c r="M41" s="393"/>
      <c r="O41" s="348"/>
      <c r="P41" s="348">
        <f>IF(D42="","",MAX($O$6:O42))</f>
      </c>
      <c r="Q41" s="348"/>
      <c r="R41" s="283">
        <f t="shared" si="3"/>
      </c>
      <c r="U41" s="346"/>
      <c r="V41" s="346"/>
    </row>
    <row r="42" spans="1:30" ht="19.5" customHeight="1" hidden="1">
      <c r="A42" s="38"/>
      <c r="B42" s="321"/>
      <c r="C42" s="326"/>
      <c r="D42" s="594"/>
      <c r="E42" s="594"/>
      <c r="F42" s="595"/>
      <c r="G42" s="329"/>
      <c r="H42" s="394"/>
      <c r="I42" s="324">
        <f>IF(H42="","","ha")</f>
      </c>
      <c r="J42" s="325"/>
      <c r="K42" s="395"/>
      <c r="L42" s="395"/>
      <c r="M42" s="396"/>
      <c r="O42" s="348">
        <f>IF(R42="","",IF(R42=R40,"",MAX($O$6:O41)+1))</f>
      </c>
      <c r="P42" s="348">
        <f>IF(D42="","",MAX($O$6:O43))</f>
      </c>
      <c r="Q42" s="348"/>
      <c r="R42" s="283">
        <f t="shared" si="3"/>
      </c>
      <c r="S42" s="344">
        <f>H41</f>
        <v>0</v>
      </c>
      <c r="T42" s="344">
        <f>I41</f>
      </c>
      <c r="U42" s="346">
        <f>H42</f>
        <v>0</v>
      </c>
      <c r="V42" s="346">
        <f>I42</f>
      </c>
      <c r="W42" s="283">
        <f>IF(B42="","",IF(B42="小計","",B42))</f>
      </c>
      <c r="AB42" s="347"/>
      <c r="AC42" s="353"/>
      <c r="AD42" s="354"/>
    </row>
    <row r="43" spans="1:18" ht="19.5" customHeight="1">
      <c r="A43" s="51"/>
      <c r="B43" s="586" t="s">
        <v>235</v>
      </c>
      <c r="C43" s="43"/>
      <c r="D43" s="289"/>
      <c r="E43" s="290"/>
      <c r="F43" s="289"/>
      <c r="G43" s="43"/>
      <c r="H43" s="399">
        <f>IF(SUMIF(B5:B42,"あ",H5:H42)&gt;0,SUMIF(B5:B42,"あ",H5:H42),IF(SUMIF(B5:B42,"い",H5:H42)&gt;0,SUMIF(B5:B42,"い",H5:H42),""))</f>
      </c>
      <c r="I43" s="400">
        <f>IF(H43="","","本")</f>
      </c>
      <c r="J43" s="254"/>
      <c r="K43" s="252"/>
      <c r="L43" s="401" t="s">
        <v>99</v>
      </c>
      <c r="M43" s="60"/>
      <c r="P43" s="355"/>
      <c r="Q43" s="355"/>
      <c r="R43" s="283"/>
    </row>
    <row r="44" spans="1:21" ht="19.5" customHeight="1">
      <c r="A44" s="53"/>
      <c r="B44" s="587"/>
      <c r="C44" s="44"/>
      <c r="D44" s="45"/>
      <c r="E44" s="45"/>
      <c r="F44" s="45"/>
      <c r="G44" s="44"/>
      <c r="H44" s="402" t="e">
        <f>SUM(H12,H36)</f>
        <v>#REF!</v>
      </c>
      <c r="I44" s="403" t="e">
        <f>IF(H44="","",I6)</f>
        <v>#REF!</v>
      </c>
      <c r="J44" s="256"/>
      <c r="K44" s="404" t="e">
        <f>IF(H44="","",IF(COUNTIF(B5:B42,"小計")=0,SUM(K5:K42),SUMIF(B5:B42,"小計",K5:K42)))</f>
        <v>#REF!</v>
      </c>
      <c r="L44" s="405" t="e">
        <f>ROUNDDOWN(K44*0.95,0)</f>
        <v>#REF!</v>
      </c>
      <c r="M44" s="406"/>
      <c r="O44" s="355" t="e">
        <f>MAX(O5:O42)</f>
        <v>#REF!</v>
      </c>
      <c r="P44" s="355"/>
      <c r="Q44" s="355"/>
      <c r="R44" s="283"/>
      <c r="U44" s="345" t="e">
        <f>SUM(U6:U42)</f>
        <v>#REF!</v>
      </c>
    </row>
    <row r="45" spans="1:18" ht="19.5" customHeight="1">
      <c r="A45" s="51"/>
      <c r="B45" s="52" t="s">
        <v>100</v>
      </c>
      <c r="C45" s="254"/>
      <c r="D45" s="299"/>
      <c r="E45" s="253"/>
      <c r="F45" s="253"/>
      <c r="G45" s="253"/>
      <c r="H45" s="254"/>
      <c r="I45" s="253"/>
      <c r="J45" s="254"/>
      <c r="K45" s="407"/>
      <c r="L45" s="401" t="s">
        <v>101</v>
      </c>
      <c r="M45" s="408"/>
      <c r="O45" s="356"/>
      <c r="P45" s="356"/>
      <c r="Q45" s="356"/>
      <c r="R45" s="283"/>
    </row>
    <row r="46" spans="1:18" ht="19.5" customHeight="1">
      <c r="A46" s="51"/>
      <c r="B46" s="54" t="s">
        <v>102</v>
      </c>
      <c r="C46" s="256"/>
      <c r="D46" s="255"/>
      <c r="E46" s="255" t="s">
        <v>46</v>
      </c>
      <c r="F46" s="255"/>
      <c r="G46" s="255"/>
      <c r="H46" s="256"/>
      <c r="I46" s="255"/>
      <c r="J46" s="256"/>
      <c r="K46" s="409" t="e">
        <f>#REF!</f>
        <v>#REF!</v>
      </c>
      <c r="L46" s="405" t="e">
        <f>ROUNDDOWN(K46*0.9,0)</f>
        <v>#REF!</v>
      </c>
      <c r="M46" s="410"/>
      <c r="O46" s="356"/>
      <c r="P46" s="356"/>
      <c r="Q46" s="356"/>
      <c r="R46" s="283"/>
    </row>
    <row r="47" spans="1:18" ht="19.5" customHeight="1">
      <c r="A47" s="588" t="s">
        <v>236</v>
      </c>
      <c r="B47" s="52" t="s">
        <v>103</v>
      </c>
      <c r="C47" s="257"/>
      <c r="D47" s="258"/>
      <c r="E47" s="258"/>
      <c r="F47" s="258"/>
      <c r="G47" s="259"/>
      <c r="H47" s="260"/>
      <c r="I47" s="261"/>
      <c r="J47" s="260"/>
      <c r="K47" s="407"/>
      <c r="L47" s="401" t="s">
        <v>104</v>
      </c>
      <c r="M47" s="408"/>
      <c r="O47" s="356"/>
      <c r="P47" s="356"/>
      <c r="Q47" s="356"/>
      <c r="R47" s="283"/>
    </row>
    <row r="48" spans="1:18" ht="19.5" customHeight="1">
      <c r="A48" s="588"/>
      <c r="B48" s="54" t="s">
        <v>24</v>
      </c>
      <c r="C48" s="589" t="e">
        <f>IF(K44="","",K44)</f>
        <v>#REF!</v>
      </c>
      <c r="D48" s="590"/>
      <c r="E48" s="590"/>
      <c r="F48" s="262" t="e">
        <f>IF(K44="","",17.8)</f>
        <v>#REF!</v>
      </c>
      <c r="G48" s="411" t="e">
        <f>IF(K44="","",INT(K44*F48/100))</f>
        <v>#REF!</v>
      </c>
      <c r="H48" s="263"/>
      <c r="I48" s="264"/>
      <c r="J48" s="263"/>
      <c r="K48" s="404" t="e">
        <f>IF(K44="","",K50-K46)</f>
        <v>#REF!</v>
      </c>
      <c r="L48" s="405" t="e">
        <f>ROUNDDOWN(K48*0.8,0)</f>
        <v>#REF!</v>
      </c>
      <c r="M48" s="412" t="e">
        <f>IF(K44="","",INT(K48-G48))</f>
        <v>#REF!</v>
      </c>
      <c r="O48" s="356"/>
      <c r="P48" s="356"/>
      <c r="Q48" s="356"/>
      <c r="R48" s="283"/>
    </row>
    <row r="49" spans="1:18" ht="19.5" customHeight="1">
      <c r="A49" s="51"/>
      <c r="B49" s="586" t="s">
        <v>237</v>
      </c>
      <c r="C49" s="260"/>
      <c r="D49" s="300"/>
      <c r="E49" s="261"/>
      <c r="F49" s="261"/>
      <c r="G49" s="261"/>
      <c r="H49" s="260"/>
      <c r="I49" s="261"/>
      <c r="J49" s="260"/>
      <c r="K49" s="407"/>
      <c r="L49" s="413"/>
      <c r="M49" s="408"/>
      <c r="O49" s="356"/>
      <c r="P49" s="356"/>
      <c r="Q49" s="356"/>
      <c r="R49" s="283"/>
    </row>
    <row r="50" spans="1:18" ht="19.5" customHeight="1">
      <c r="A50" s="53"/>
      <c r="B50" s="587"/>
      <c r="C50" s="263"/>
      <c r="D50" s="264"/>
      <c r="E50" s="264"/>
      <c r="F50" s="264"/>
      <c r="G50" s="264"/>
      <c r="H50" s="263"/>
      <c r="I50" s="264"/>
      <c r="J50" s="263"/>
      <c r="K50" s="404" t="e">
        <f>IF(K44="","",K52-K44)</f>
        <v>#REF!</v>
      </c>
      <c r="L50" s="405" t="e">
        <f>SUM(L46,L48)</f>
        <v>#REF!</v>
      </c>
      <c r="M50" s="410"/>
      <c r="O50" s="356"/>
      <c r="P50" s="356"/>
      <c r="Q50" s="356"/>
      <c r="R50" s="283"/>
    </row>
    <row r="51" spans="1:18" ht="19.5" customHeight="1">
      <c r="A51" s="51"/>
      <c r="B51" s="56"/>
      <c r="C51" s="260"/>
      <c r="D51" s="300"/>
      <c r="E51" s="261"/>
      <c r="F51" s="261"/>
      <c r="G51" s="261"/>
      <c r="H51" s="260"/>
      <c r="I51" s="261"/>
      <c r="J51" s="260"/>
      <c r="K51" s="407"/>
      <c r="L51" s="413"/>
      <c r="M51" s="408"/>
      <c r="O51" s="356"/>
      <c r="P51" s="356"/>
      <c r="Q51" s="356"/>
      <c r="R51" s="283"/>
    </row>
    <row r="52" spans="1:18" ht="19.5" customHeight="1">
      <c r="A52" s="57" t="s">
        <v>17</v>
      </c>
      <c r="B52" s="58"/>
      <c r="C52" s="263"/>
      <c r="D52" s="264"/>
      <c r="E52" s="264"/>
      <c r="F52" s="264"/>
      <c r="G52" s="264"/>
      <c r="H52" s="263"/>
      <c r="I52" s="264"/>
      <c r="J52" s="263"/>
      <c r="K52" s="404" t="e">
        <f>IF(K44="","",INT((K44+K46+G48)/1000)*1000)</f>
        <v>#REF!</v>
      </c>
      <c r="L52" s="405" t="e">
        <f>ROUNDDOWN(L44+L50,-3)</f>
        <v>#REF!</v>
      </c>
      <c r="M52" s="410"/>
      <c r="O52" s="356"/>
      <c r="P52" s="356"/>
      <c r="Q52" s="356"/>
      <c r="R52" s="283"/>
    </row>
    <row r="53" spans="1:18" ht="19.5" customHeight="1">
      <c r="A53" s="55" t="s">
        <v>18</v>
      </c>
      <c r="B53" s="56"/>
      <c r="C53" s="260"/>
      <c r="D53" s="300"/>
      <c r="E53" s="261"/>
      <c r="F53" s="261"/>
      <c r="G53" s="261"/>
      <c r="H53" s="260"/>
      <c r="I53" s="261"/>
      <c r="J53" s="260"/>
      <c r="K53" s="407"/>
      <c r="L53" s="413"/>
      <c r="M53" s="408"/>
      <c r="O53" s="356"/>
      <c r="P53" s="356"/>
      <c r="Q53" s="356"/>
      <c r="R53" s="283"/>
    </row>
    <row r="54" spans="1:18" ht="19.5" customHeight="1">
      <c r="A54" s="57" t="s">
        <v>19</v>
      </c>
      <c r="B54" s="58"/>
      <c r="C54" s="263"/>
      <c r="D54" s="264"/>
      <c r="E54" s="264"/>
      <c r="F54" s="264"/>
      <c r="G54" s="264"/>
      <c r="H54" s="263"/>
      <c r="I54" s="264"/>
      <c r="J54" s="263"/>
      <c r="K54" s="404" t="e">
        <f>IF(K44="","",K52*0.08)</f>
        <v>#REF!</v>
      </c>
      <c r="L54" s="405" t="e">
        <f>IF(L44="","",L52*0.08)</f>
        <v>#REF!</v>
      </c>
      <c r="M54" s="410"/>
      <c r="O54" s="356"/>
      <c r="P54" s="356"/>
      <c r="Q54" s="356"/>
      <c r="R54" s="283"/>
    </row>
    <row r="55" spans="1:18" ht="19.5" customHeight="1">
      <c r="A55" s="15" t="s">
        <v>238</v>
      </c>
      <c r="B55" s="13"/>
      <c r="C55" s="260"/>
      <c r="D55" s="300"/>
      <c r="E55" s="261"/>
      <c r="F55" s="261"/>
      <c r="G55" s="261"/>
      <c r="H55" s="260"/>
      <c r="I55" s="261"/>
      <c r="J55" s="260"/>
      <c r="K55" s="407"/>
      <c r="L55" s="414" t="e">
        <f>ROUND(L56/K56*100,0)</f>
        <v>#REF!</v>
      </c>
      <c r="M55" s="408"/>
      <c r="O55" s="356"/>
      <c r="P55" s="356"/>
      <c r="Q55" s="356"/>
      <c r="R55" s="283"/>
    </row>
    <row r="56" spans="1:18" ht="19.5" customHeight="1" thickBot="1">
      <c r="A56" s="41" t="s">
        <v>17</v>
      </c>
      <c r="B56" s="23"/>
      <c r="C56" s="265"/>
      <c r="D56" s="266"/>
      <c r="E56" s="266"/>
      <c r="F56" s="266"/>
      <c r="G56" s="266"/>
      <c r="H56" s="265"/>
      <c r="I56" s="266"/>
      <c r="J56" s="265"/>
      <c r="K56" s="415" t="e">
        <f>IF(K44="","",K52+K54)</f>
        <v>#REF!</v>
      </c>
      <c r="L56" s="416" t="e">
        <f>IF(L44="","",L52+L54)</f>
        <v>#REF!</v>
      </c>
      <c r="M56" s="417"/>
      <c r="O56" s="356"/>
      <c r="P56" s="356"/>
      <c r="Q56" s="356"/>
      <c r="R56" s="283"/>
    </row>
    <row r="57" spans="1:18" ht="15">
      <c r="A57" s="283"/>
      <c r="B57" s="283"/>
      <c r="C57" s="283"/>
      <c r="D57" s="283"/>
      <c r="E57" s="283"/>
      <c r="F57" s="283"/>
      <c r="G57" s="283"/>
      <c r="H57" s="591" t="s">
        <v>139</v>
      </c>
      <c r="I57" s="591"/>
      <c r="J57" s="591"/>
      <c r="K57" s="420" t="e">
        <f>ROUNDDOWN(K52*0.9,-3)</f>
        <v>#REF!</v>
      </c>
      <c r="L57" s="420" t="e">
        <f>K57*1.08</f>
        <v>#REF!</v>
      </c>
      <c r="M57" s="418" t="s">
        <v>140</v>
      </c>
      <c r="O57" s="283"/>
      <c r="P57" s="283"/>
      <c r="Q57" s="283"/>
      <c r="R57" s="283"/>
    </row>
    <row r="58" spans="1:18" ht="21.75" customHeight="1">
      <c r="A58" s="283"/>
      <c r="B58" s="283"/>
      <c r="C58" s="283"/>
      <c r="D58" s="283"/>
      <c r="E58" s="283"/>
      <c r="F58" s="283"/>
      <c r="G58" s="283"/>
      <c r="H58" s="419"/>
      <c r="I58" s="419"/>
      <c r="J58" s="419"/>
      <c r="K58" s="449" t="s">
        <v>141</v>
      </c>
      <c r="L58" s="450" t="s">
        <v>142</v>
      </c>
      <c r="M58" s="418"/>
      <c r="O58" s="283"/>
      <c r="P58" s="283"/>
      <c r="Q58" s="283"/>
      <c r="R58" s="283"/>
    </row>
    <row r="59" spans="1:18" ht="14.25">
      <c r="A59" s="283"/>
      <c r="B59" s="283"/>
      <c r="C59" s="283"/>
      <c r="D59" s="283"/>
      <c r="E59" s="283"/>
      <c r="F59" s="283"/>
      <c r="G59" s="283"/>
      <c r="H59" s="592" t="s">
        <v>143</v>
      </c>
      <c r="I59" s="592"/>
      <c r="J59" s="592"/>
      <c r="K59" s="420" t="e">
        <f>ROUNDDOWN(K52*0.75,-3)</f>
        <v>#REF!</v>
      </c>
      <c r="L59" s="420" t="e">
        <f>K59*1.08</f>
        <v>#REF!</v>
      </c>
      <c r="M59" s="418" t="s">
        <v>70</v>
      </c>
      <c r="O59" s="283"/>
      <c r="P59" s="283"/>
      <c r="Q59" s="283"/>
      <c r="R59" s="283"/>
    </row>
    <row r="60" spans="1:18" ht="39" customHeight="1">
      <c r="A60" s="593" t="s">
        <v>144</v>
      </c>
      <c r="B60" s="593"/>
      <c r="C60" s="593"/>
      <c r="D60" s="593"/>
      <c r="E60" s="593"/>
      <c r="F60" s="593"/>
      <c r="G60" s="593"/>
      <c r="H60" s="593"/>
      <c r="I60" s="593"/>
      <c r="J60" s="593"/>
      <c r="K60" s="593"/>
      <c r="L60" s="593"/>
      <c r="M60" s="593"/>
      <c r="O60" s="283"/>
      <c r="P60" s="283"/>
      <c r="Q60" s="283"/>
      <c r="R60" s="283"/>
    </row>
    <row r="61" spans="1:18" ht="14.25">
      <c r="A61" s="593"/>
      <c r="B61" s="593"/>
      <c r="C61" s="593"/>
      <c r="D61" s="593"/>
      <c r="E61" s="593"/>
      <c r="F61" s="593"/>
      <c r="G61" s="593"/>
      <c r="H61" s="593"/>
      <c r="I61" s="593"/>
      <c r="J61" s="593"/>
      <c r="K61" s="593"/>
      <c r="L61" s="593"/>
      <c r="M61" s="593"/>
      <c r="O61" s="283"/>
      <c r="P61" s="283"/>
      <c r="Q61" s="283"/>
      <c r="R61" s="283"/>
    </row>
    <row r="62" spans="1:23" s="284" customFormat="1" ht="14.25">
      <c r="A62" s="421"/>
      <c r="B62" s="283"/>
      <c r="C62" s="283"/>
      <c r="D62" s="283"/>
      <c r="E62" s="283"/>
      <c r="F62" s="283"/>
      <c r="G62" s="283"/>
      <c r="H62" s="418"/>
      <c r="I62" s="418"/>
      <c r="J62" s="419"/>
      <c r="K62" s="420"/>
      <c r="L62" s="418"/>
      <c r="M62" s="283"/>
      <c r="O62" s="283"/>
      <c r="P62" s="283"/>
      <c r="Q62" s="283"/>
      <c r="R62" s="283"/>
      <c r="S62" s="344"/>
      <c r="T62" s="344"/>
      <c r="U62" s="345"/>
      <c r="V62" s="345"/>
      <c r="W62" s="346"/>
    </row>
    <row r="63" spans="1:18" ht="15" thickBot="1">
      <c r="A63" s="284" t="s">
        <v>145</v>
      </c>
      <c r="B63" s="284"/>
      <c r="C63" s="284"/>
      <c r="D63" s="284"/>
      <c r="E63" s="284"/>
      <c r="F63" s="284"/>
      <c r="G63" s="284"/>
      <c r="H63" s="284"/>
      <c r="I63" s="284"/>
      <c r="J63" s="284"/>
      <c r="K63" s="284"/>
      <c r="L63" s="284"/>
      <c r="M63" s="284"/>
      <c r="O63" s="283"/>
      <c r="P63" s="283"/>
      <c r="Q63" s="283"/>
      <c r="R63" s="283"/>
    </row>
    <row r="64" spans="1:13" ht="15" thickBot="1">
      <c r="A64" s="284" t="s">
        <v>105</v>
      </c>
      <c r="B64" s="284"/>
      <c r="C64" s="577" t="e">
        <f>K56</f>
        <v>#REF!</v>
      </c>
      <c r="D64" s="585"/>
      <c r="E64" s="578"/>
      <c r="F64" s="284"/>
      <c r="G64" s="284"/>
      <c r="H64" s="284"/>
      <c r="I64" s="284"/>
      <c r="J64" s="284"/>
      <c r="K64" s="284"/>
      <c r="L64" s="284"/>
      <c r="M64" s="284"/>
    </row>
    <row r="65" spans="1:57" s="68" customFormat="1" ht="15" thickBot="1">
      <c r="A65" s="284" t="s">
        <v>106</v>
      </c>
      <c r="B65" s="284"/>
      <c r="C65" s="579" t="e">
        <f>K52</f>
        <v>#REF!</v>
      </c>
      <c r="D65" s="581"/>
      <c r="E65" s="580"/>
      <c r="F65" s="284" t="s">
        <v>107</v>
      </c>
      <c r="G65" s="579" t="e">
        <f>C65*0.9</f>
        <v>#REF!</v>
      </c>
      <c r="H65" s="580"/>
      <c r="I65" s="284"/>
      <c r="J65" s="284"/>
      <c r="K65" s="284"/>
      <c r="L65" s="284"/>
      <c r="M65" s="284"/>
      <c r="N65" s="284"/>
      <c r="O65" s="284"/>
      <c r="P65" s="284"/>
      <c r="Q65" s="284"/>
      <c r="R65" s="284"/>
      <c r="S65" s="344"/>
      <c r="T65" s="344"/>
      <c r="U65" s="345"/>
      <c r="V65" s="345"/>
      <c r="W65" s="346"/>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row>
    <row r="66" spans="1:57" s="68" customFormat="1" ht="15" thickBot="1">
      <c r="A66" s="284"/>
      <c r="B66" s="284"/>
      <c r="C66" s="284"/>
      <c r="D66" s="284"/>
      <c r="E66" s="284"/>
      <c r="F66" s="284"/>
      <c r="G66" s="577" t="e">
        <f>ROUNDDOWN(G65,-3)</f>
        <v>#REF!</v>
      </c>
      <c r="H66" s="578"/>
      <c r="I66" s="422" t="s">
        <v>135</v>
      </c>
      <c r="J66" s="283"/>
      <c r="K66" s="284"/>
      <c r="L66" s="284"/>
      <c r="M66" s="284"/>
      <c r="N66" s="284"/>
      <c r="O66" s="284"/>
      <c r="P66" s="284"/>
      <c r="Q66" s="284"/>
      <c r="R66" s="284"/>
      <c r="S66" s="344"/>
      <c r="T66" s="344"/>
      <c r="U66" s="345"/>
      <c r="V66" s="345"/>
      <c r="W66" s="346"/>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row>
    <row r="67" spans="1:57" s="68" customFormat="1" ht="15" thickBot="1">
      <c r="A67"/>
      <c r="B67"/>
      <c r="C67"/>
      <c r="D67"/>
      <c r="E67"/>
      <c r="F67"/>
      <c r="G67"/>
      <c r="H67"/>
      <c r="I67" t="s">
        <v>108</v>
      </c>
      <c r="J67" s="579" t="e">
        <f>G66*1.08</f>
        <v>#REF!</v>
      </c>
      <c r="K67" s="580"/>
      <c r="L67" t="s">
        <v>71</v>
      </c>
      <c r="M67" t="s">
        <v>69</v>
      </c>
      <c r="N67" s="284"/>
      <c r="O67" s="284"/>
      <c r="P67" s="284"/>
      <c r="Q67" s="284"/>
      <c r="R67" s="284"/>
      <c r="S67" s="344"/>
      <c r="T67" s="344"/>
      <c r="U67" s="345"/>
      <c r="V67" s="345"/>
      <c r="W67" s="346"/>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row>
    <row r="68" spans="1:57" s="68" customFormat="1" ht="14.25">
      <c r="A68" s="421"/>
      <c r="B68" s="283"/>
      <c r="C68" s="283"/>
      <c r="D68" s="283"/>
      <c r="E68" s="283"/>
      <c r="F68" s="283"/>
      <c r="G68" s="283"/>
      <c r="H68" s="418"/>
      <c r="I68" s="418"/>
      <c r="J68" s="419"/>
      <c r="K68" s="420"/>
      <c r="L68" s="418"/>
      <c r="M68" s="283"/>
      <c r="N68" s="284"/>
      <c r="O68" s="284"/>
      <c r="P68" s="284"/>
      <c r="Q68" s="284"/>
      <c r="R68" s="284"/>
      <c r="S68" s="344"/>
      <c r="T68" s="344"/>
      <c r="U68" s="345"/>
      <c r="V68" s="345"/>
      <c r="W68" s="346"/>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row>
    <row r="69" spans="1:57" s="68" customFormat="1" ht="15" thickBot="1">
      <c r="A69" s="283" t="s">
        <v>146</v>
      </c>
      <c r="B69" s="283"/>
      <c r="C69" s="283"/>
      <c r="D69" s="283"/>
      <c r="E69" s="283"/>
      <c r="F69" s="283"/>
      <c r="G69" s="283"/>
      <c r="H69" s="418"/>
      <c r="I69" s="418"/>
      <c r="J69" s="419"/>
      <c r="K69" s="420"/>
      <c r="L69" s="418"/>
      <c r="M69" s="283"/>
      <c r="N69" s="284"/>
      <c r="O69" s="284"/>
      <c r="P69" s="284"/>
      <c r="Q69" s="284"/>
      <c r="R69" s="284"/>
      <c r="S69" s="344"/>
      <c r="T69" s="344"/>
      <c r="U69" s="345"/>
      <c r="V69" s="345"/>
      <c r="W69" s="346"/>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13" ht="15" thickBot="1">
      <c r="A70" s="283" t="s">
        <v>105</v>
      </c>
      <c r="B70" s="283"/>
      <c r="C70" s="582" t="e">
        <f>K56</f>
        <v>#REF!</v>
      </c>
      <c r="D70" s="583"/>
      <c r="E70" s="584"/>
      <c r="F70" s="283"/>
      <c r="G70" s="422"/>
      <c r="H70" s="423"/>
      <c r="I70" s="423"/>
      <c r="J70" s="424"/>
      <c r="K70" s="425"/>
      <c r="L70" s="418"/>
      <c r="M70" s="283"/>
    </row>
    <row r="71" spans="1:13" ht="15" thickBot="1">
      <c r="A71" s="283" t="s">
        <v>106</v>
      </c>
      <c r="B71" s="283"/>
      <c r="C71" s="582" t="e">
        <f>K52</f>
        <v>#REF!</v>
      </c>
      <c r="D71" s="583"/>
      <c r="E71" s="584"/>
      <c r="F71" s="283" t="s">
        <v>147</v>
      </c>
      <c r="G71" s="579" t="e">
        <f>C71*0.75</f>
        <v>#REF!</v>
      </c>
      <c r="H71" s="580"/>
      <c r="I71" s="422"/>
      <c r="J71" s="422"/>
      <c r="K71" s="422"/>
      <c r="L71" s="283"/>
      <c r="M71" s="283"/>
    </row>
    <row r="72" spans="1:13" ht="15" thickBot="1">
      <c r="A72" s="284"/>
      <c r="B72" s="284"/>
      <c r="C72" s="284"/>
      <c r="D72" s="284"/>
      <c r="E72" s="284"/>
      <c r="F72" s="284"/>
      <c r="G72" s="577" t="e">
        <f>ROUNDDOWN(G71,-3)</f>
        <v>#REF!</v>
      </c>
      <c r="H72" s="578"/>
      <c r="I72" s="422" t="s">
        <v>135</v>
      </c>
      <c r="J72" s="424"/>
      <c r="K72" s="425"/>
      <c r="L72" s="284"/>
      <c r="M72" s="284"/>
    </row>
    <row r="73" spans="1:13" ht="15" thickBot="1">
      <c r="A73" s="284"/>
      <c r="B73" s="284"/>
      <c r="C73" s="284"/>
      <c r="D73" s="284"/>
      <c r="E73" s="284"/>
      <c r="F73" s="284"/>
      <c r="G73" s="284"/>
      <c r="H73" s="284"/>
      <c r="I73" s="284" t="s">
        <v>148</v>
      </c>
      <c r="J73" s="579" t="e">
        <f>G72*1.08</f>
        <v>#REF!</v>
      </c>
      <c r="K73" s="580"/>
      <c r="L73" s="284" t="s">
        <v>71</v>
      </c>
      <c r="M73" s="284" t="s">
        <v>149</v>
      </c>
    </row>
  </sheetData>
  <sheetProtection/>
  <mergeCells count="52">
    <mergeCell ref="A1:M1"/>
    <mergeCell ref="A2:M2"/>
    <mergeCell ref="A3:A4"/>
    <mergeCell ref="B3:B4"/>
    <mergeCell ref="C3:F4"/>
    <mergeCell ref="G3:G4"/>
    <mergeCell ref="H3:I4"/>
    <mergeCell ref="J3:J4"/>
    <mergeCell ref="K3:K4"/>
    <mergeCell ref="M3:M4"/>
    <mergeCell ref="O3:O4"/>
    <mergeCell ref="P3:P4"/>
    <mergeCell ref="R4:Y4"/>
    <mergeCell ref="N5:N10"/>
    <mergeCell ref="D6:F6"/>
    <mergeCell ref="D8:F8"/>
    <mergeCell ref="D10:F10"/>
    <mergeCell ref="A11:A12"/>
    <mergeCell ref="N11:N27"/>
    <mergeCell ref="D12:F12"/>
    <mergeCell ref="D26:F26"/>
    <mergeCell ref="D28:F28"/>
    <mergeCell ref="D30:F30"/>
    <mergeCell ref="D14:F14"/>
    <mergeCell ref="D16:F16"/>
    <mergeCell ref="D18:F18"/>
    <mergeCell ref="D20:F20"/>
    <mergeCell ref="D32:F32"/>
    <mergeCell ref="D34:F34"/>
    <mergeCell ref="D36:F36"/>
    <mergeCell ref="D38:F38"/>
    <mergeCell ref="D40:F40"/>
    <mergeCell ref="D42:F42"/>
    <mergeCell ref="G71:H71"/>
    <mergeCell ref="C64:E64"/>
    <mergeCell ref="B43:B44"/>
    <mergeCell ref="A47:A48"/>
    <mergeCell ref="C48:E48"/>
    <mergeCell ref="B49:B50"/>
    <mergeCell ref="H57:J57"/>
    <mergeCell ref="H59:J59"/>
    <mergeCell ref="A60:M61"/>
    <mergeCell ref="D22:F22"/>
    <mergeCell ref="D24:F24"/>
    <mergeCell ref="G72:H72"/>
    <mergeCell ref="J73:K73"/>
    <mergeCell ref="C65:E65"/>
    <mergeCell ref="G65:H65"/>
    <mergeCell ref="G66:H66"/>
    <mergeCell ref="J67:K67"/>
    <mergeCell ref="C70:E70"/>
    <mergeCell ref="C71:E71"/>
  </mergeCells>
  <dataValidations count="4">
    <dataValidation type="list" allowBlank="1" showInputMessage="1" showErrorMessage="1" imeMode="hiragana" sqref="F11:G11 F27:G27 F41:G41 F25:G25 F37:G37 F39:G39 F29:G29 F31:G31 F33:G33 F35:G35 F9:G9 F13:G13 F15:G15 F17:G17 F19:G19 F21:G21 F23:G23">
      <formula1>"外"</formula1>
    </dataValidation>
    <dataValidation allowBlank="1" showInputMessage="1" showErrorMessage="1" imeMode="hiragana" sqref="E39 G28 E41 G42 E29 E31 E33 E35 E37 G38 E11 E25 E27 G40 G32 G30 G34 G6 G26 G36 D7:E7 D8 D9:E9 G10 G8 C5:E5 D6 G12 E13 G14 E15 G16 E17 G18 E19 G20 E21 G22 G24 E23 D10:D42 C7:C42"/>
    <dataValidation allowBlank="1" showInputMessage="1" showErrorMessage="1" imeMode="on" sqref="B5:B42"/>
    <dataValidation allowBlank="1" showInputMessage="1" showErrorMessage="1" imeMode="off" sqref="H5:H42 K5:L42"/>
  </dataValidations>
  <printOptions horizontalCentered="1" verticalCentered="1"/>
  <pageMargins left="0.5905511811023623" right="0" top="0.5905511811023623" bottom="0.3937007874015748" header="0.1968503937007874" footer="0.1968503937007874"/>
  <pageSetup horizontalDpi="600" verticalDpi="600" orientation="portrait" paperSize="9" scale="77" r:id="rId4"/>
  <drawing r:id="rId3"/>
  <legacyDrawing r:id="rId2"/>
</worksheet>
</file>

<file path=xl/worksheets/sheet4.xml><?xml version="1.0" encoding="utf-8"?>
<worksheet xmlns="http://schemas.openxmlformats.org/spreadsheetml/2006/main" xmlns:r="http://schemas.openxmlformats.org/officeDocument/2006/relationships">
  <dimension ref="B4:I43"/>
  <sheetViews>
    <sheetView zoomScalePageLayoutView="0" workbookViewId="0" topLeftCell="A1">
      <selection activeCell="D23" sqref="D23:F23"/>
    </sheetView>
  </sheetViews>
  <sheetFormatPr defaultColWidth="8.796875" defaultRowHeight="15"/>
  <cols>
    <col min="1" max="1" width="4" style="370" customWidth="1"/>
    <col min="2" max="9" width="10.59765625" style="370" customWidth="1"/>
    <col min="10" max="16384" width="9" style="370" customWidth="1"/>
  </cols>
  <sheetData>
    <row r="4" spans="2:9" ht="30.75">
      <c r="B4" s="615" t="s">
        <v>109</v>
      </c>
      <c r="C4" s="615"/>
      <c r="D4" s="615"/>
      <c r="E4" s="615"/>
      <c r="F4" s="615"/>
      <c r="G4" s="615"/>
      <c r="H4" s="615"/>
      <c r="I4" s="615"/>
    </row>
    <row r="8" spans="2:7" ht="17.25">
      <c r="B8" s="436" t="s">
        <v>136</v>
      </c>
      <c r="C8" s="436"/>
      <c r="D8" s="436" t="e">
        <f>#REF!</f>
        <v>#REF!</v>
      </c>
      <c r="E8" s="436"/>
      <c r="F8" s="436"/>
      <c r="G8" s="436"/>
    </row>
    <row r="9" spans="2:6" ht="17.25">
      <c r="B9" s="436"/>
      <c r="C9" s="436"/>
      <c r="D9" s="436"/>
      <c r="E9" s="436"/>
      <c r="F9" s="436"/>
    </row>
    <row r="10" spans="2:7" ht="17.25">
      <c r="B10" s="436" t="s">
        <v>110</v>
      </c>
      <c r="C10" s="436"/>
      <c r="D10" s="436" t="e">
        <f>#REF!</f>
        <v>#REF!</v>
      </c>
      <c r="E10" s="436"/>
      <c r="F10" s="436"/>
      <c r="G10" s="436"/>
    </row>
    <row r="11" spans="2:6" ht="17.25">
      <c r="B11" s="436"/>
      <c r="C11" s="436"/>
      <c r="D11" s="436"/>
      <c r="E11" s="436"/>
      <c r="F11" s="436"/>
    </row>
    <row r="12" spans="2:9" ht="17.25">
      <c r="B12" s="436" t="s">
        <v>111</v>
      </c>
      <c r="C12" s="436"/>
      <c r="D12" s="627" t="e">
        <f>#REF!</f>
        <v>#REF!</v>
      </c>
      <c r="E12" s="628"/>
      <c r="F12" s="628"/>
      <c r="G12" s="628"/>
      <c r="H12" s="628"/>
      <c r="I12" s="628"/>
    </row>
    <row r="13" spans="2:9" ht="17.25">
      <c r="B13" s="436"/>
      <c r="C13" s="436"/>
      <c r="D13" s="627" t="e">
        <f>#REF!</f>
        <v>#REF!</v>
      </c>
      <c r="E13" s="628"/>
      <c r="F13" s="628"/>
      <c r="G13" s="628"/>
      <c r="H13" s="628"/>
      <c r="I13" s="628"/>
    </row>
    <row r="14" spans="2:9" ht="17.25">
      <c r="B14" s="436"/>
      <c r="C14" s="436"/>
      <c r="D14" s="627" t="e">
        <f>#REF!</f>
        <v>#REF!</v>
      </c>
      <c r="E14" s="628"/>
      <c r="F14" s="628"/>
      <c r="G14" s="628"/>
      <c r="H14" s="628"/>
      <c r="I14" s="628"/>
    </row>
    <row r="18" spans="2:9" ht="17.25" customHeight="1">
      <c r="B18" s="616" t="s">
        <v>112</v>
      </c>
      <c r="C18" s="617"/>
      <c r="D18" s="616"/>
      <c r="E18" s="626"/>
      <c r="F18" s="617"/>
      <c r="G18" s="616"/>
      <c r="H18" s="626"/>
      <c r="I18" s="617"/>
    </row>
    <row r="19" spans="2:9" ht="17.25" customHeight="1">
      <c r="B19" s="618"/>
      <c r="C19" s="619"/>
      <c r="D19" s="623" t="s">
        <v>113</v>
      </c>
      <c r="E19" s="624"/>
      <c r="F19" s="625"/>
      <c r="G19" s="620" t="s">
        <v>114</v>
      </c>
      <c r="H19" s="621"/>
      <c r="I19" s="622"/>
    </row>
    <row r="20" spans="2:9" ht="17.25" customHeight="1">
      <c r="B20" s="618"/>
      <c r="C20" s="619"/>
      <c r="D20" s="634" t="e">
        <f>#REF!&amp;"（"&amp;#REF!&amp;"）"</f>
        <v>#REF!</v>
      </c>
      <c r="E20" s="635"/>
      <c r="F20" s="636"/>
      <c r="G20" s="620" t="s">
        <v>115</v>
      </c>
      <c r="H20" s="621"/>
      <c r="I20" s="622"/>
    </row>
    <row r="21" spans="2:9" ht="17.25" customHeight="1">
      <c r="B21" s="618"/>
      <c r="C21" s="619"/>
      <c r="D21" s="623" t="s">
        <v>116</v>
      </c>
      <c r="E21" s="624"/>
      <c r="F21" s="625"/>
      <c r="G21" s="620" t="s">
        <v>117</v>
      </c>
      <c r="H21" s="621"/>
      <c r="I21" s="622"/>
    </row>
    <row r="22" spans="2:9" ht="17.25" customHeight="1">
      <c r="B22" s="618"/>
      <c r="C22" s="619"/>
      <c r="D22" s="634" t="e">
        <f>#REF!&amp;"（"&amp;#REF!&amp;"）"</f>
        <v>#REF!</v>
      </c>
      <c r="E22" s="635"/>
      <c r="F22" s="636"/>
      <c r="G22" s="620" t="s">
        <v>118</v>
      </c>
      <c r="H22" s="621"/>
      <c r="I22" s="622"/>
    </row>
    <row r="23" spans="2:9" ht="17.25" customHeight="1">
      <c r="B23" s="618"/>
      <c r="C23" s="619"/>
      <c r="D23" s="638" t="e">
        <f>#REF!&amp;#REF!&amp;#REF!</f>
        <v>#REF!</v>
      </c>
      <c r="E23" s="639"/>
      <c r="F23" s="640"/>
      <c r="G23" s="620" t="s">
        <v>119</v>
      </c>
      <c r="H23" s="621"/>
      <c r="I23" s="622"/>
    </row>
    <row r="24" spans="2:9" ht="17.25" customHeight="1">
      <c r="B24" s="632"/>
      <c r="C24" s="633"/>
      <c r="D24" s="632"/>
      <c r="E24" s="637"/>
      <c r="F24" s="633"/>
      <c r="G24" s="632"/>
      <c r="H24" s="637"/>
      <c r="I24" s="633"/>
    </row>
    <row r="29" spans="2:9" ht="14.25">
      <c r="B29" s="437"/>
      <c r="C29" s="438"/>
      <c r="D29" s="438"/>
      <c r="E29" s="438"/>
      <c r="F29" s="438"/>
      <c r="G29" s="438"/>
      <c r="H29" s="438"/>
      <c r="I29" s="439"/>
    </row>
    <row r="30" spans="2:9" ht="14.25">
      <c r="B30" s="643" t="s">
        <v>120</v>
      </c>
      <c r="C30" s="644"/>
      <c r="D30" s="644"/>
      <c r="E30" s="644"/>
      <c r="F30" s="644"/>
      <c r="G30" s="644"/>
      <c r="H30" s="644"/>
      <c r="I30" s="645"/>
    </row>
    <row r="31" spans="2:9" ht="14.25">
      <c r="B31" s="440"/>
      <c r="C31" s="288"/>
      <c r="D31" s="288"/>
      <c r="E31" s="288"/>
      <c r="F31" s="288"/>
      <c r="G31" s="288"/>
      <c r="H31" s="288"/>
      <c r="I31" s="441"/>
    </row>
    <row r="32" spans="2:9" ht="14.25">
      <c r="B32" s="440"/>
      <c r="C32" s="288"/>
      <c r="D32" s="288"/>
      <c r="E32" s="288"/>
      <c r="F32" s="288"/>
      <c r="G32" s="288"/>
      <c r="H32" s="641" t="s">
        <v>121</v>
      </c>
      <c r="I32" s="642"/>
    </row>
    <row r="33" spans="2:9" ht="14.25">
      <c r="B33" s="440"/>
      <c r="C33" s="288"/>
      <c r="D33" s="288"/>
      <c r="E33" s="288"/>
      <c r="F33" s="288"/>
      <c r="G33" s="288"/>
      <c r="H33" s="288"/>
      <c r="I33" s="441"/>
    </row>
    <row r="34" spans="2:9" ht="14.25">
      <c r="B34" s="440" t="s">
        <v>122</v>
      </c>
      <c r="C34" s="288"/>
      <c r="D34" s="288"/>
      <c r="E34" s="288"/>
      <c r="F34" s="288"/>
      <c r="G34" s="288"/>
      <c r="H34" s="288"/>
      <c r="I34" s="441"/>
    </row>
    <row r="35" spans="2:9" ht="14.25">
      <c r="B35" s="629" t="s">
        <v>123</v>
      </c>
      <c r="C35" s="630"/>
      <c r="D35" s="630"/>
      <c r="E35" s="630"/>
      <c r="F35" s="630"/>
      <c r="G35" s="630"/>
      <c r="H35" s="630"/>
      <c r="I35" s="631"/>
    </row>
    <row r="36" spans="2:9" ht="14.25">
      <c r="B36" s="629" t="s">
        <v>124</v>
      </c>
      <c r="C36" s="630"/>
      <c r="D36" s="630"/>
      <c r="E36" s="630"/>
      <c r="F36" s="630"/>
      <c r="G36" s="630"/>
      <c r="H36" s="630"/>
      <c r="I36" s="631"/>
    </row>
    <row r="37" spans="2:9" ht="14.25">
      <c r="B37" s="440" t="s">
        <v>125</v>
      </c>
      <c r="C37" s="288"/>
      <c r="D37" s="288"/>
      <c r="E37" s="288"/>
      <c r="F37" s="288"/>
      <c r="G37" s="288"/>
      <c r="H37" s="288"/>
      <c r="I37" s="441"/>
    </row>
    <row r="38" spans="2:9" ht="14.25">
      <c r="B38" s="440" t="s">
        <v>126</v>
      </c>
      <c r="C38" s="288"/>
      <c r="D38" s="288"/>
      <c r="E38" s="288"/>
      <c r="F38" s="288"/>
      <c r="G38" s="288"/>
      <c r="H38" s="288"/>
      <c r="I38" s="441"/>
    </row>
    <row r="39" spans="2:9" ht="14.25">
      <c r="B39" s="629" t="s">
        <v>127</v>
      </c>
      <c r="C39" s="630"/>
      <c r="D39" s="630"/>
      <c r="E39" s="630"/>
      <c r="F39" s="630"/>
      <c r="G39" s="630"/>
      <c r="H39" s="630"/>
      <c r="I39" s="631"/>
    </row>
    <row r="40" spans="2:9" ht="14.25">
      <c r="B40" s="440" t="s">
        <v>128</v>
      </c>
      <c r="C40" s="288"/>
      <c r="D40" s="288"/>
      <c r="E40" s="288"/>
      <c r="F40" s="288"/>
      <c r="G40" s="288"/>
      <c r="H40" s="288"/>
      <c r="I40" s="441"/>
    </row>
    <row r="41" spans="2:9" ht="14.25">
      <c r="B41" s="440" t="s">
        <v>129</v>
      </c>
      <c r="C41" s="288"/>
      <c r="D41" s="288"/>
      <c r="E41" s="288"/>
      <c r="F41" s="288"/>
      <c r="G41" s="288"/>
      <c r="H41" s="288"/>
      <c r="I41" s="441"/>
    </row>
    <row r="42" spans="2:9" ht="14.25">
      <c r="B42" s="440" t="s">
        <v>130</v>
      </c>
      <c r="C42" s="288"/>
      <c r="D42" s="288"/>
      <c r="E42" s="288"/>
      <c r="F42" s="288"/>
      <c r="G42" s="288"/>
      <c r="H42" s="288"/>
      <c r="I42" s="441"/>
    </row>
    <row r="43" spans="2:9" ht="14.25">
      <c r="B43" s="442"/>
      <c r="C43" s="443"/>
      <c r="D43" s="443"/>
      <c r="E43" s="443"/>
      <c r="F43" s="443"/>
      <c r="G43" s="443"/>
      <c r="H43" s="443"/>
      <c r="I43" s="444"/>
    </row>
  </sheetData>
  <sheetProtection/>
  <mergeCells count="25">
    <mergeCell ref="B36:I36"/>
    <mergeCell ref="B39:I39"/>
    <mergeCell ref="G18:I18"/>
    <mergeCell ref="G22:I22"/>
    <mergeCell ref="G24:I24"/>
    <mergeCell ref="D23:F23"/>
    <mergeCell ref="G23:I23"/>
    <mergeCell ref="D24:F24"/>
    <mergeCell ref="H32:I32"/>
    <mergeCell ref="B30:I30"/>
    <mergeCell ref="B35:I35"/>
    <mergeCell ref="B20:C24"/>
    <mergeCell ref="D20:F20"/>
    <mergeCell ref="G20:I20"/>
    <mergeCell ref="D21:F21"/>
    <mergeCell ref="D22:F22"/>
    <mergeCell ref="B4:I4"/>
    <mergeCell ref="B18:C19"/>
    <mergeCell ref="G21:I21"/>
    <mergeCell ref="D19:F19"/>
    <mergeCell ref="G19:I19"/>
    <mergeCell ref="D18:F18"/>
    <mergeCell ref="D12:I12"/>
    <mergeCell ref="D13:I13"/>
    <mergeCell ref="D14:I1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Q81"/>
  <sheetViews>
    <sheetView view="pageBreakPreview" zoomScale="75" zoomScaleNormal="85" zoomScaleSheetLayoutView="75" zoomScalePageLayoutView="0" workbookViewId="0" topLeftCell="A13">
      <selection activeCell="A36" sqref="A36"/>
    </sheetView>
  </sheetViews>
  <sheetFormatPr defaultColWidth="8.796875" defaultRowHeight="15.75" customHeight="1"/>
  <cols>
    <col min="1" max="11" width="6.09765625" style="0" customWidth="1"/>
    <col min="12" max="13" width="2.8984375" style="0" customWidth="1"/>
    <col min="14" max="16" width="6.09765625" style="0" customWidth="1"/>
  </cols>
  <sheetData>
    <row r="1" spans="1:17" ht="15.75" customHeight="1">
      <c r="A1" s="3"/>
      <c r="B1" s="3"/>
      <c r="C1" s="3"/>
      <c r="D1" s="3"/>
      <c r="E1" s="3"/>
      <c r="F1" s="3"/>
      <c r="G1" s="3"/>
      <c r="H1" s="3"/>
      <c r="I1" s="728" t="s">
        <v>1</v>
      </c>
      <c r="J1" s="608"/>
      <c r="K1" s="7" t="s">
        <v>0</v>
      </c>
      <c r="L1" s="7"/>
      <c r="M1" s="8"/>
      <c r="N1" s="724" t="e">
        <f>IF(#REF!="社営林","公社営林","県営林")</f>
        <v>#REF!</v>
      </c>
      <c r="O1" s="724"/>
      <c r="P1" s="725"/>
      <c r="Q1" s="3"/>
    </row>
    <row r="2" spans="1:17" ht="15.75" customHeight="1">
      <c r="A2" s="3"/>
      <c r="B2" s="3"/>
      <c r="C2" s="3"/>
      <c r="D2" s="3"/>
      <c r="E2" s="3"/>
      <c r="F2" s="3"/>
      <c r="G2" s="3"/>
      <c r="H2" s="3"/>
      <c r="I2" s="729"/>
      <c r="J2" s="611"/>
      <c r="K2" s="9" t="s">
        <v>2</v>
      </c>
      <c r="L2" s="9"/>
      <c r="M2" s="10"/>
      <c r="N2" s="9" t="e">
        <f>IF(#REF!="委託","委託","請負")</f>
        <v>#REF!</v>
      </c>
      <c r="O2" s="717"/>
      <c r="P2" s="718"/>
      <c r="Q2" s="3"/>
    </row>
    <row r="3" spans="1:17" ht="15.75" customHeight="1">
      <c r="A3" s="3"/>
      <c r="B3" s="3"/>
      <c r="C3" s="3"/>
      <c r="D3" s="3"/>
      <c r="E3" s="3"/>
      <c r="F3" s="3"/>
      <c r="G3" s="3"/>
      <c r="H3" s="3"/>
      <c r="I3" s="730" t="s">
        <v>4</v>
      </c>
      <c r="J3" s="731"/>
      <c r="K3" s="64"/>
      <c r="L3" s="64"/>
      <c r="M3" s="65"/>
      <c r="N3" s="13" t="s">
        <v>5</v>
      </c>
      <c r="O3" s="16"/>
      <c r="P3" s="17"/>
      <c r="Q3" s="3"/>
    </row>
    <row r="4" spans="1:17" ht="15.75" customHeight="1" thickBot="1">
      <c r="A4" s="4"/>
      <c r="B4" s="4"/>
      <c r="C4" s="4"/>
      <c r="D4" s="4"/>
      <c r="E4" s="4"/>
      <c r="F4" s="4"/>
      <c r="G4" s="4"/>
      <c r="H4" s="4"/>
      <c r="I4" s="20" t="s">
        <v>72</v>
      </c>
      <c r="J4" s="4"/>
      <c r="K4" s="4"/>
      <c r="L4" s="4"/>
      <c r="M4" s="306"/>
      <c r="N4" s="303" t="s">
        <v>6</v>
      </c>
      <c r="O4" s="304"/>
      <c r="P4" s="305"/>
      <c r="Q4" s="3"/>
    </row>
    <row r="5" spans="1:17" ht="15.75" customHeight="1">
      <c r="A5" s="5"/>
      <c r="B5" s="8"/>
      <c r="C5" s="8"/>
      <c r="D5" s="8"/>
      <c r="E5" s="8"/>
      <c r="F5" s="8"/>
      <c r="G5" s="8"/>
      <c r="H5" s="8"/>
      <c r="I5" s="8"/>
      <c r="J5" s="8"/>
      <c r="K5" s="8"/>
      <c r="L5" s="8"/>
      <c r="M5" s="8"/>
      <c r="N5" s="8"/>
      <c r="O5" s="8"/>
      <c r="P5" s="18"/>
      <c r="Q5" s="3"/>
    </row>
    <row r="6" spans="1:17" ht="15.75" customHeight="1">
      <c r="A6" s="21" t="s">
        <v>7</v>
      </c>
      <c r="B6" s="64"/>
      <c r="C6" s="661" t="e">
        <f>#REF!&amp;"の実施に係る落札決定及び契約締結について"</f>
        <v>#REF!</v>
      </c>
      <c r="D6" s="661"/>
      <c r="E6" s="661"/>
      <c r="F6" s="661"/>
      <c r="G6" s="661"/>
      <c r="H6" s="661"/>
      <c r="I6" s="661"/>
      <c r="J6" s="661"/>
      <c r="K6" s="661"/>
      <c r="L6" s="661"/>
      <c r="M6" s="661"/>
      <c r="N6" s="661"/>
      <c r="O6" s="661"/>
      <c r="P6" s="314"/>
      <c r="Q6" s="3"/>
    </row>
    <row r="7" spans="1:17" ht="15.75" customHeight="1">
      <c r="A7" s="6"/>
      <c r="B7" s="64"/>
      <c r="C7" s="732" t="e">
        <f>#REF!</f>
        <v>#REF!</v>
      </c>
      <c r="D7" s="732"/>
      <c r="E7" s="732"/>
      <c r="F7" s="732"/>
      <c r="G7" s="732"/>
      <c r="H7" s="732"/>
      <c r="I7" s="732"/>
      <c r="J7" s="732"/>
      <c r="K7" s="732"/>
      <c r="L7" s="732"/>
      <c r="M7" s="732"/>
      <c r="N7" s="732"/>
      <c r="O7" s="732"/>
      <c r="P7" s="11"/>
      <c r="Q7" s="3"/>
    </row>
    <row r="8" spans="1:17" ht="15.75" customHeight="1">
      <c r="A8" s="6"/>
      <c r="B8" s="64"/>
      <c r="C8" s="64"/>
      <c r="D8" s="64"/>
      <c r="E8" s="64"/>
      <c r="F8" s="64"/>
      <c r="G8" s="64"/>
      <c r="H8" s="64"/>
      <c r="I8" s="64"/>
      <c r="J8" s="64"/>
      <c r="K8" s="64"/>
      <c r="L8" s="64"/>
      <c r="M8" s="64"/>
      <c r="N8" s="64"/>
      <c r="O8" s="64"/>
      <c r="P8" s="11"/>
      <c r="Q8" s="3"/>
    </row>
    <row r="9" spans="1:17" ht="15.75" customHeight="1">
      <c r="A9" s="28"/>
      <c r="B9" s="26"/>
      <c r="C9" s="26"/>
      <c r="D9" s="26"/>
      <c r="E9" s="26"/>
      <c r="F9" s="26"/>
      <c r="G9" s="26"/>
      <c r="H9" s="26"/>
      <c r="I9" s="26"/>
      <c r="J9" s="26"/>
      <c r="K9" s="26"/>
      <c r="L9" s="26"/>
      <c r="M9" s="26"/>
      <c r="N9" s="26"/>
      <c r="O9" s="26"/>
      <c r="P9" s="27"/>
      <c r="Q9" s="3"/>
    </row>
    <row r="10" spans="1:17" ht="15.75" customHeight="1">
      <c r="A10" s="6"/>
      <c r="B10" s="64"/>
      <c r="C10" s="64"/>
      <c r="D10" s="64"/>
      <c r="E10" s="64"/>
      <c r="F10" s="64"/>
      <c r="G10" s="64"/>
      <c r="H10" s="64"/>
      <c r="I10" s="64"/>
      <c r="J10" s="64"/>
      <c r="K10" s="64"/>
      <c r="L10" s="64"/>
      <c r="M10" s="469"/>
      <c r="N10" s="668" t="s">
        <v>73</v>
      </c>
      <c r="O10" s="668"/>
      <c r="P10" s="669"/>
      <c r="Q10" s="3"/>
    </row>
    <row r="11" spans="1:17" ht="15.75" customHeight="1">
      <c r="A11" s="21" t="s">
        <v>292</v>
      </c>
      <c r="B11" s="64"/>
      <c r="C11" s="64"/>
      <c r="D11" s="64"/>
      <c r="E11" s="64"/>
      <c r="F11" s="64"/>
      <c r="G11" s="64"/>
      <c r="H11" s="64"/>
      <c r="I11" s="64"/>
      <c r="J11" s="64"/>
      <c r="K11" s="64"/>
      <c r="L11" s="64"/>
      <c r="M11" s="470"/>
      <c r="N11" s="670"/>
      <c r="O11" s="670"/>
      <c r="P11" s="671"/>
      <c r="Q11" s="3"/>
    </row>
    <row r="12" spans="1:17" ht="15.75" customHeight="1">
      <c r="A12" s="6"/>
      <c r="B12" s="64"/>
      <c r="C12" s="723" t="s">
        <v>293</v>
      </c>
      <c r="D12" s="723"/>
      <c r="E12" s="723"/>
      <c r="F12" s="723"/>
      <c r="G12" s="723"/>
      <c r="H12" s="723"/>
      <c r="I12" s="64" t="s">
        <v>14</v>
      </c>
      <c r="J12" s="64"/>
      <c r="K12" s="64"/>
      <c r="L12" s="64"/>
      <c r="M12" s="471"/>
      <c r="N12" s="670" t="e">
        <f>#REF!</f>
        <v>#REF!</v>
      </c>
      <c r="O12" s="670"/>
      <c r="P12" s="671"/>
      <c r="Q12" s="3"/>
    </row>
    <row r="13" spans="1:17" ht="15.75" customHeight="1">
      <c r="A13" s="6"/>
      <c r="B13" s="64"/>
      <c r="C13" s="64"/>
      <c r="D13" s="64"/>
      <c r="E13" s="64"/>
      <c r="F13" s="64"/>
      <c r="G13" s="64"/>
      <c r="H13" s="64"/>
      <c r="I13" s="63" t="s">
        <v>15</v>
      </c>
      <c r="J13" s="64"/>
      <c r="K13" s="64"/>
      <c r="L13" s="64"/>
      <c r="M13" s="471"/>
      <c r="N13" s="670"/>
      <c r="O13" s="670"/>
      <c r="P13" s="671"/>
      <c r="Q13" s="3"/>
    </row>
    <row r="14" spans="1:17" ht="15.75" customHeight="1">
      <c r="A14" s="28"/>
      <c r="B14" s="26"/>
      <c r="C14" s="26"/>
      <c r="D14" s="26"/>
      <c r="E14" s="26"/>
      <c r="F14" s="26"/>
      <c r="G14" s="26"/>
      <c r="H14" s="26"/>
      <c r="I14" s="26"/>
      <c r="J14" s="26"/>
      <c r="K14" s="26"/>
      <c r="L14" s="26"/>
      <c r="M14" s="42"/>
      <c r="N14" s="611"/>
      <c r="O14" s="611"/>
      <c r="P14" s="672"/>
      <c r="Q14" s="3"/>
    </row>
    <row r="15" spans="1:17" ht="15.75" customHeight="1">
      <c r="A15" s="649" t="s">
        <v>44</v>
      </c>
      <c r="B15" s="650"/>
      <c r="C15" s="651"/>
      <c r="D15" s="673" t="s">
        <v>239</v>
      </c>
      <c r="E15" s="674"/>
      <c r="F15" s="675"/>
      <c r="G15" s="726" t="s">
        <v>61</v>
      </c>
      <c r="H15" s="650"/>
      <c r="I15" s="651"/>
      <c r="J15" s="693" t="s">
        <v>229</v>
      </c>
      <c r="K15" s="694"/>
      <c r="L15" s="694"/>
      <c r="M15" s="695"/>
      <c r="N15" s="719" t="s">
        <v>65</v>
      </c>
      <c r="O15" s="720"/>
      <c r="P15" s="11"/>
      <c r="Q15" s="3"/>
    </row>
    <row r="16" spans="1:17" ht="15.75" customHeight="1">
      <c r="A16" s="652"/>
      <c r="B16" s="653"/>
      <c r="C16" s="654"/>
      <c r="D16" s="676"/>
      <c r="E16" s="677"/>
      <c r="F16" s="678"/>
      <c r="G16" s="727"/>
      <c r="H16" s="653"/>
      <c r="I16" s="654"/>
      <c r="J16" s="696"/>
      <c r="K16" s="697"/>
      <c r="L16" s="697"/>
      <c r="M16" s="698"/>
      <c r="N16" s="721"/>
      <c r="O16" s="722"/>
      <c r="P16" s="11"/>
      <c r="Q16" s="3"/>
    </row>
    <row r="17" spans="1:17" ht="15.75" customHeight="1">
      <c r="A17" s="711" t="s">
        <v>67</v>
      </c>
      <c r="B17" s="656"/>
      <c r="C17" s="657"/>
      <c r="D17" s="679"/>
      <c r="E17" s="680"/>
      <c r="F17" s="681"/>
      <c r="G17" s="330"/>
      <c r="H17" s="331"/>
      <c r="I17" s="332"/>
      <c r="J17" s="330"/>
      <c r="K17" s="331"/>
      <c r="L17" s="331"/>
      <c r="M17" s="332"/>
      <c r="N17" s="64"/>
      <c r="O17" s="64"/>
      <c r="P17" s="11"/>
      <c r="Q17" s="3"/>
    </row>
    <row r="18" spans="1:17" ht="15.75" customHeight="1">
      <c r="A18" s="711"/>
      <c r="B18" s="656"/>
      <c r="C18" s="657"/>
      <c r="D18" s="679"/>
      <c r="E18" s="680"/>
      <c r="F18" s="681"/>
      <c r="G18" s="330"/>
      <c r="H18" s="331"/>
      <c r="I18" s="332"/>
      <c r="J18" s="330"/>
      <c r="K18" s="331"/>
      <c r="L18" s="331"/>
      <c r="M18" s="332"/>
      <c r="N18" s="448"/>
      <c r="O18" s="64"/>
      <c r="P18" s="11"/>
      <c r="Q18" s="3"/>
    </row>
    <row r="19" spans="1:17" ht="15.75" customHeight="1">
      <c r="A19" s="711"/>
      <c r="B19" s="656"/>
      <c r="C19" s="657"/>
      <c r="D19" s="679"/>
      <c r="E19" s="680"/>
      <c r="F19" s="681"/>
      <c r="G19" s="330"/>
      <c r="H19" s="331"/>
      <c r="I19" s="332"/>
      <c r="J19" s="330"/>
      <c r="K19" s="331"/>
      <c r="L19" s="331"/>
      <c r="M19" s="332"/>
      <c r="N19" s="64"/>
      <c r="O19" s="64"/>
      <c r="P19" s="11"/>
      <c r="Q19" s="3"/>
    </row>
    <row r="20" spans="1:17" ht="15.75" customHeight="1">
      <c r="A20" s="712"/>
      <c r="B20" s="659"/>
      <c r="C20" s="660"/>
      <c r="D20" s="682"/>
      <c r="E20" s="683"/>
      <c r="F20" s="684"/>
      <c r="G20" s="333"/>
      <c r="H20" s="334"/>
      <c r="I20" s="335"/>
      <c r="J20" s="333"/>
      <c r="K20" s="334"/>
      <c r="L20" s="334"/>
      <c r="M20" s="335"/>
      <c r="N20" s="64"/>
      <c r="O20" s="64"/>
      <c r="P20" s="11"/>
      <c r="Q20" s="3"/>
    </row>
    <row r="21" spans="1:17" ht="15.75" customHeight="1">
      <c r="A21" s="685" t="s">
        <v>79</v>
      </c>
      <c r="B21" s="663"/>
      <c r="C21" s="664"/>
      <c r="D21" s="662" t="s">
        <v>78</v>
      </c>
      <c r="E21" s="663"/>
      <c r="F21" s="664"/>
      <c r="G21" s="662" t="s">
        <v>291</v>
      </c>
      <c r="H21" s="663"/>
      <c r="I21" s="664"/>
      <c r="J21" s="662"/>
      <c r="K21" s="704"/>
      <c r="L21" s="704"/>
      <c r="M21" s="705"/>
      <c r="N21" s="448"/>
      <c r="O21" s="64"/>
      <c r="P21" s="11"/>
      <c r="Q21" s="3"/>
    </row>
    <row r="22" spans="1:17" ht="15.75" customHeight="1">
      <c r="A22" s="686"/>
      <c r="B22" s="666"/>
      <c r="C22" s="667"/>
      <c r="D22" s="665"/>
      <c r="E22" s="666"/>
      <c r="F22" s="667"/>
      <c r="G22" s="665"/>
      <c r="H22" s="666"/>
      <c r="I22" s="667"/>
      <c r="J22" s="706"/>
      <c r="K22" s="707"/>
      <c r="L22" s="707"/>
      <c r="M22" s="708"/>
      <c r="N22" s="64"/>
      <c r="O22" s="64"/>
      <c r="P22" s="11"/>
      <c r="Q22" s="3"/>
    </row>
    <row r="23" spans="1:17" ht="15.75" customHeight="1">
      <c r="A23" s="702"/>
      <c r="B23" s="680"/>
      <c r="C23" s="681"/>
      <c r="D23" s="679"/>
      <c r="E23" s="680"/>
      <c r="F23" s="681"/>
      <c r="G23" s="655"/>
      <c r="H23" s="656"/>
      <c r="I23" s="657"/>
      <c r="J23" s="336"/>
      <c r="K23" s="337"/>
      <c r="L23" s="337"/>
      <c r="M23" s="338"/>
      <c r="N23" s="64"/>
      <c r="O23" s="64"/>
      <c r="P23" s="11"/>
      <c r="Q23" s="3"/>
    </row>
    <row r="24" spans="1:17" ht="15.75" customHeight="1">
      <c r="A24" s="702"/>
      <c r="B24" s="680"/>
      <c r="C24" s="681"/>
      <c r="D24" s="679"/>
      <c r="E24" s="680"/>
      <c r="F24" s="681"/>
      <c r="G24" s="655"/>
      <c r="H24" s="656"/>
      <c r="I24" s="657"/>
      <c r="J24" s="336"/>
      <c r="K24" s="337"/>
      <c r="L24" s="337"/>
      <c r="M24" s="338"/>
      <c r="N24" s="64"/>
      <c r="O24" s="64"/>
      <c r="P24" s="11"/>
      <c r="Q24" s="3"/>
    </row>
    <row r="25" spans="1:17" ht="15.75" customHeight="1">
      <c r="A25" s="702"/>
      <c r="B25" s="680"/>
      <c r="C25" s="681"/>
      <c r="D25" s="679"/>
      <c r="E25" s="680"/>
      <c r="F25" s="681"/>
      <c r="G25" s="655"/>
      <c r="H25" s="656"/>
      <c r="I25" s="657"/>
      <c r="J25" s="336"/>
      <c r="K25" s="337"/>
      <c r="L25" s="337"/>
      <c r="M25" s="338"/>
      <c r="N25" s="64"/>
      <c r="O25" s="64"/>
      <c r="P25" s="11"/>
      <c r="Q25" s="3"/>
    </row>
    <row r="26" spans="1:17" ht="15.75" customHeight="1">
      <c r="A26" s="703"/>
      <c r="B26" s="683"/>
      <c r="C26" s="684"/>
      <c r="D26" s="682"/>
      <c r="E26" s="683"/>
      <c r="F26" s="684"/>
      <c r="G26" s="658"/>
      <c r="H26" s="659"/>
      <c r="I26" s="660"/>
      <c r="J26" s="339"/>
      <c r="K26" s="340"/>
      <c r="L26" s="340"/>
      <c r="M26" s="341"/>
      <c r="N26" s="26"/>
      <c r="O26" s="26"/>
      <c r="P26" s="27"/>
      <c r="Q26" s="3"/>
    </row>
    <row r="27" spans="1:17" ht="15.75" customHeight="1">
      <c r="A27" s="713" t="s">
        <v>47</v>
      </c>
      <c r="B27" s="714"/>
      <c r="C27" s="714"/>
      <c r="D27" s="64"/>
      <c r="E27" s="64"/>
      <c r="F27" s="64"/>
      <c r="G27" s="64"/>
      <c r="H27" s="64"/>
      <c r="I27" s="64"/>
      <c r="J27" s="64"/>
      <c r="K27" s="64"/>
      <c r="L27" s="64"/>
      <c r="M27" s="64"/>
      <c r="N27" s="64"/>
      <c r="O27" s="64"/>
      <c r="P27" s="11"/>
      <c r="Q27" s="3"/>
    </row>
    <row r="28" spans="1:17" ht="15.75" customHeight="1">
      <c r="A28" s="715"/>
      <c r="B28" s="716"/>
      <c r="C28" s="716"/>
      <c r="D28" s="64"/>
      <c r="E28" s="64"/>
      <c r="F28" s="64"/>
      <c r="G28" s="64"/>
      <c r="H28" s="64"/>
      <c r="I28" s="64"/>
      <c r="J28" s="65"/>
      <c r="K28" s="64"/>
      <c r="L28" s="64"/>
      <c r="M28" s="64"/>
      <c r="N28" s="64"/>
      <c r="O28" s="64"/>
      <c r="P28" s="11"/>
      <c r="Q28" s="3"/>
    </row>
    <row r="29" spans="1:17" ht="15.75" customHeight="1">
      <c r="A29" s="646" t="e">
        <f>"　"&amp;#REF!&amp;"で実施する"&amp;#REF!&amp;"について、下記落札候補者から提出された入札参加資格要件審査書類を審査したところ、入札参加資格要件審査結果調書のとおり、適格であるため、これを落札者とし、案－１のとおり通知し、案－２のとおり契約を締結し、案－３のとおり監督員を決定し通知してよいか伺うものです。"&amp;"
　また併せて、別添入札結果表のとおり埼玉県農林公社森林局ホームページへ掲載してよいか伺います。"</f>
        <v>#REF!</v>
      </c>
      <c r="B29" s="647"/>
      <c r="C29" s="647"/>
      <c r="D29" s="647"/>
      <c r="E29" s="647"/>
      <c r="F29" s="647"/>
      <c r="G29" s="647"/>
      <c r="H29" s="647"/>
      <c r="I29" s="647"/>
      <c r="J29" s="647"/>
      <c r="K29" s="647"/>
      <c r="L29" s="647"/>
      <c r="M29" s="647"/>
      <c r="N29" s="647"/>
      <c r="O29" s="647"/>
      <c r="P29" s="648"/>
      <c r="Q29" s="3"/>
    </row>
    <row r="30" spans="1:17" ht="15.75" customHeight="1">
      <c r="A30" s="646"/>
      <c r="B30" s="647"/>
      <c r="C30" s="647"/>
      <c r="D30" s="647"/>
      <c r="E30" s="647"/>
      <c r="F30" s="647"/>
      <c r="G30" s="647"/>
      <c r="H30" s="647"/>
      <c r="I30" s="647"/>
      <c r="J30" s="647"/>
      <c r="K30" s="647"/>
      <c r="L30" s="647"/>
      <c r="M30" s="647"/>
      <c r="N30" s="647"/>
      <c r="O30" s="647"/>
      <c r="P30" s="648"/>
      <c r="Q30" s="3"/>
    </row>
    <row r="31" spans="1:17" ht="15.75" customHeight="1">
      <c r="A31" s="646"/>
      <c r="B31" s="647"/>
      <c r="C31" s="647"/>
      <c r="D31" s="647"/>
      <c r="E31" s="647"/>
      <c r="F31" s="647"/>
      <c r="G31" s="647"/>
      <c r="H31" s="647"/>
      <c r="I31" s="647"/>
      <c r="J31" s="647"/>
      <c r="K31" s="647"/>
      <c r="L31" s="647"/>
      <c r="M31" s="647"/>
      <c r="N31" s="647"/>
      <c r="O31" s="647"/>
      <c r="P31" s="648"/>
      <c r="Q31" s="3"/>
    </row>
    <row r="32" spans="1:17" ht="15.75" customHeight="1">
      <c r="A32" s="646"/>
      <c r="B32" s="647"/>
      <c r="C32" s="647"/>
      <c r="D32" s="647"/>
      <c r="E32" s="647"/>
      <c r="F32" s="647"/>
      <c r="G32" s="647"/>
      <c r="H32" s="647"/>
      <c r="I32" s="647"/>
      <c r="J32" s="647"/>
      <c r="K32" s="647"/>
      <c r="L32" s="647"/>
      <c r="M32" s="647"/>
      <c r="N32" s="647"/>
      <c r="O32" s="647"/>
      <c r="P32" s="648"/>
      <c r="Q32" s="3"/>
    </row>
    <row r="33" spans="1:17" ht="15.75" customHeight="1">
      <c r="A33" s="646"/>
      <c r="B33" s="647"/>
      <c r="C33" s="647"/>
      <c r="D33" s="647"/>
      <c r="E33" s="647"/>
      <c r="F33" s="647"/>
      <c r="G33" s="647"/>
      <c r="H33" s="647"/>
      <c r="I33" s="647"/>
      <c r="J33" s="647"/>
      <c r="K33" s="647"/>
      <c r="L33" s="647"/>
      <c r="M33" s="647"/>
      <c r="N33" s="647"/>
      <c r="O33" s="647"/>
      <c r="P33" s="648"/>
      <c r="Q33" s="3"/>
    </row>
    <row r="34" spans="1:17" ht="15.75" customHeight="1">
      <c r="A34" s="646"/>
      <c r="B34" s="647"/>
      <c r="C34" s="647"/>
      <c r="D34" s="647"/>
      <c r="E34" s="647"/>
      <c r="F34" s="647"/>
      <c r="G34" s="647"/>
      <c r="H34" s="647"/>
      <c r="I34" s="647"/>
      <c r="J34" s="647"/>
      <c r="K34" s="647"/>
      <c r="L34" s="647"/>
      <c r="M34" s="647"/>
      <c r="N34" s="647"/>
      <c r="O34" s="647"/>
      <c r="P34" s="648"/>
      <c r="Q34" s="3"/>
    </row>
    <row r="35" spans="1:17" ht="15.75" customHeight="1">
      <c r="A35" s="646"/>
      <c r="B35" s="647"/>
      <c r="C35" s="647"/>
      <c r="D35" s="647"/>
      <c r="E35" s="647"/>
      <c r="F35" s="647"/>
      <c r="G35" s="647"/>
      <c r="H35" s="647"/>
      <c r="I35" s="647"/>
      <c r="J35" s="647"/>
      <c r="K35" s="647"/>
      <c r="L35" s="647"/>
      <c r="M35" s="647"/>
      <c r="N35" s="647"/>
      <c r="O35" s="647"/>
      <c r="P35" s="648"/>
      <c r="Q35" s="3"/>
    </row>
    <row r="36" spans="1:17" ht="15.75" customHeight="1">
      <c r="A36" s="359"/>
      <c r="B36" s="360"/>
      <c r="C36" s="360"/>
      <c r="D36" s="360"/>
      <c r="E36" s="360"/>
      <c r="F36" s="360"/>
      <c r="G36" s="360"/>
      <c r="H36" s="360"/>
      <c r="I36" s="360"/>
      <c r="J36" s="360"/>
      <c r="K36" s="360"/>
      <c r="L36" s="360"/>
      <c r="M36" s="360"/>
      <c r="N36" s="360"/>
      <c r="O36" s="360"/>
      <c r="P36" s="361"/>
      <c r="Q36" s="3"/>
    </row>
    <row r="37" spans="1:17" ht="15.75" customHeight="1">
      <c r="A37" s="699" t="s">
        <v>48</v>
      </c>
      <c r="B37" s="700"/>
      <c r="C37" s="700"/>
      <c r="D37" s="700"/>
      <c r="E37" s="700"/>
      <c r="F37" s="700"/>
      <c r="G37" s="700"/>
      <c r="H37" s="700"/>
      <c r="I37" s="700"/>
      <c r="J37" s="700"/>
      <c r="K37" s="700"/>
      <c r="L37" s="700"/>
      <c r="M37" s="700"/>
      <c r="N37" s="700"/>
      <c r="O37" s="700"/>
      <c r="P37" s="701"/>
      <c r="Q37" s="3"/>
    </row>
    <row r="38" spans="1:17" ht="12" customHeight="1">
      <c r="A38" s="365"/>
      <c r="B38" s="187"/>
      <c r="C38" s="187"/>
      <c r="D38" s="187"/>
      <c r="E38" s="187"/>
      <c r="F38" s="187"/>
      <c r="G38" s="187"/>
      <c r="H38" s="187"/>
      <c r="I38" s="187"/>
      <c r="J38" s="187"/>
      <c r="K38" s="187"/>
      <c r="L38" s="187"/>
      <c r="M38" s="187"/>
      <c r="N38" s="187"/>
      <c r="O38" s="187"/>
      <c r="P38" s="364"/>
      <c r="Q38" s="3"/>
    </row>
    <row r="39" spans="1:17" ht="15.75" customHeight="1">
      <c r="A39" s="367"/>
      <c r="B39" s="98" t="s">
        <v>295</v>
      </c>
      <c r="C39" s="98"/>
      <c r="E39" s="98" t="e">
        <f>#REF!</f>
        <v>#REF!</v>
      </c>
      <c r="F39" s="98"/>
      <c r="G39" s="98"/>
      <c r="H39" s="98"/>
      <c r="I39" s="98"/>
      <c r="J39" s="98"/>
      <c r="K39" s="98"/>
      <c r="L39" s="98"/>
      <c r="M39" s="98"/>
      <c r="N39" s="98"/>
      <c r="O39" s="98"/>
      <c r="P39" s="100"/>
      <c r="Q39" s="3"/>
    </row>
    <row r="40" spans="1:17" ht="12" customHeight="1">
      <c r="A40" s="367"/>
      <c r="B40" s="66"/>
      <c r="C40" s="66"/>
      <c r="E40" s="66"/>
      <c r="F40" s="66"/>
      <c r="G40" s="66"/>
      <c r="H40" s="66"/>
      <c r="I40" s="66"/>
      <c r="J40" s="66"/>
      <c r="K40" s="66"/>
      <c r="L40" s="66"/>
      <c r="M40" s="66"/>
      <c r="N40" s="66"/>
      <c r="O40" s="66"/>
      <c r="P40" s="100"/>
      <c r="Q40" s="3"/>
    </row>
    <row r="41" spans="1:17" ht="15.75" customHeight="1">
      <c r="A41" s="368"/>
      <c r="B41" s="363" t="s">
        <v>296</v>
      </c>
      <c r="C41" s="363"/>
      <c r="E41" s="363" t="e">
        <f>#REF!</f>
        <v>#REF!</v>
      </c>
      <c r="F41" s="363"/>
      <c r="G41" s="363"/>
      <c r="H41" s="363"/>
      <c r="I41" s="363"/>
      <c r="J41" s="363"/>
      <c r="K41" s="363"/>
      <c r="L41" s="363"/>
      <c r="M41" s="363"/>
      <c r="N41" s="363"/>
      <c r="O41" s="363"/>
      <c r="P41" s="100"/>
      <c r="Q41" s="3"/>
    </row>
    <row r="42" spans="1:17" ht="12" customHeight="1">
      <c r="A42" s="368"/>
      <c r="B42" s="362"/>
      <c r="C42" s="362"/>
      <c r="E42" s="362"/>
      <c r="F42" s="362"/>
      <c r="G42" s="362"/>
      <c r="H42" s="362"/>
      <c r="I42" s="362"/>
      <c r="J42" s="362"/>
      <c r="K42" s="362"/>
      <c r="L42" s="362"/>
      <c r="M42" s="362"/>
      <c r="N42" s="362"/>
      <c r="O42" s="362"/>
      <c r="P42" s="366"/>
      <c r="Q42" s="3"/>
    </row>
    <row r="43" spans="1:17" ht="15.75" customHeight="1">
      <c r="A43" s="368"/>
      <c r="B43" s="362" t="s">
        <v>131</v>
      </c>
      <c r="C43" s="362"/>
      <c r="E43" s="435" t="e">
        <f>#REF!</f>
        <v>#REF!</v>
      </c>
      <c r="F43" s="362"/>
      <c r="G43" s="362"/>
      <c r="H43" s="362"/>
      <c r="I43" s="362"/>
      <c r="J43" s="362"/>
      <c r="K43" s="362"/>
      <c r="L43" s="362"/>
      <c r="M43" s="362"/>
      <c r="N43" s="362"/>
      <c r="O43" s="362"/>
      <c r="P43" s="366"/>
      <c r="Q43" s="3"/>
    </row>
    <row r="44" spans="1:17" ht="12" customHeight="1">
      <c r="A44" s="368"/>
      <c r="B44" s="362"/>
      <c r="C44" s="362"/>
      <c r="E44" s="362"/>
      <c r="F44" s="362"/>
      <c r="G44" s="362"/>
      <c r="H44" s="362"/>
      <c r="I44" s="362"/>
      <c r="J44" s="362"/>
      <c r="K44" s="362"/>
      <c r="L44" s="362"/>
      <c r="M44" s="362"/>
      <c r="N44" s="362"/>
      <c r="O44" s="362"/>
      <c r="P44" s="366"/>
      <c r="Q44" s="3"/>
    </row>
    <row r="45" spans="1:17" ht="15.75" customHeight="1">
      <c r="A45" s="368"/>
      <c r="B45" s="362" t="s">
        <v>132</v>
      </c>
      <c r="C45" s="362"/>
      <c r="E45" s="445" t="e">
        <f>#REF!</f>
        <v>#REF!</v>
      </c>
      <c r="F45" s="446"/>
      <c r="G45" s="446"/>
      <c r="H45" s="446"/>
      <c r="I45" s="362"/>
      <c r="J45" s="362"/>
      <c r="K45" s="362"/>
      <c r="L45" s="362"/>
      <c r="M45" s="362"/>
      <c r="N45" s="362"/>
      <c r="O45" s="362"/>
      <c r="P45" s="366"/>
      <c r="Q45" s="3"/>
    </row>
    <row r="46" spans="1:17" ht="6.75" customHeight="1">
      <c r="A46" s="368"/>
      <c r="B46" s="362"/>
      <c r="C46" s="362"/>
      <c r="E46" s="445"/>
      <c r="F46" s="446"/>
      <c r="G46" s="446"/>
      <c r="H46" s="446"/>
      <c r="I46" s="362"/>
      <c r="J46" s="362"/>
      <c r="K46" s="362"/>
      <c r="L46" s="362"/>
      <c r="M46" s="362"/>
      <c r="N46" s="362"/>
      <c r="O46" s="362"/>
      <c r="P46" s="366"/>
      <c r="Q46" s="3"/>
    </row>
    <row r="47" spans="1:17" ht="15.75" customHeight="1">
      <c r="A47" s="368"/>
      <c r="B47" s="362"/>
      <c r="C47" s="362"/>
      <c r="E47" s="446" t="e">
        <f>#REF!</f>
        <v>#REF!</v>
      </c>
      <c r="F47" s="446"/>
      <c r="G47" s="446"/>
      <c r="H47" s="446"/>
      <c r="I47" s="362"/>
      <c r="J47" s="362"/>
      <c r="K47" s="362"/>
      <c r="L47" s="362"/>
      <c r="M47" s="362"/>
      <c r="N47" s="362"/>
      <c r="O47" s="362"/>
      <c r="P47" s="366"/>
      <c r="Q47" s="3"/>
    </row>
    <row r="48" spans="1:17" ht="15.75" customHeight="1">
      <c r="A48" s="6"/>
      <c r="B48" s="64"/>
      <c r="C48" s="64"/>
      <c r="D48" s="64"/>
      <c r="E48" s="64"/>
      <c r="F48" s="64"/>
      <c r="G48" s="64"/>
      <c r="H48" s="64"/>
      <c r="I48" s="64"/>
      <c r="J48" s="64"/>
      <c r="K48" s="64"/>
      <c r="L48" s="64"/>
      <c r="M48" s="64"/>
      <c r="N48" s="64"/>
      <c r="O48" s="64"/>
      <c r="P48" s="11"/>
      <c r="Q48" s="3"/>
    </row>
    <row r="49" spans="1:17" ht="20.25" customHeight="1">
      <c r="A49" s="307" t="s">
        <v>20</v>
      </c>
      <c r="B49" s="308"/>
      <c r="C49" s="308"/>
      <c r="D49" s="308"/>
      <c r="E49" s="308" t="s">
        <v>74</v>
      </c>
      <c r="F49" s="309" t="s">
        <v>21</v>
      </c>
      <c r="G49" s="310"/>
      <c r="H49" s="311"/>
      <c r="I49" s="311"/>
      <c r="J49" s="709" t="s">
        <v>75</v>
      </c>
      <c r="K49" s="710"/>
      <c r="L49" s="64"/>
      <c r="M49" s="65"/>
      <c r="N49" s="65"/>
      <c r="O49" s="64"/>
      <c r="P49" s="11"/>
      <c r="Q49" s="3"/>
    </row>
    <row r="50" spans="1:17" ht="20.25" customHeight="1">
      <c r="A50" s="307" t="s">
        <v>20</v>
      </c>
      <c r="B50" s="308"/>
      <c r="C50" s="308"/>
      <c r="D50" s="308"/>
      <c r="E50" s="308" t="s">
        <v>76</v>
      </c>
      <c r="F50" s="312" t="s">
        <v>21</v>
      </c>
      <c r="G50" s="310"/>
      <c r="H50" s="313"/>
      <c r="I50" s="313"/>
      <c r="J50" s="709" t="s">
        <v>77</v>
      </c>
      <c r="K50" s="710"/>
      <c r="L50" s="29"/>
      <c r="M50" s="302"/>
      <c r="N50" s="302"/>
      <c r="O50" s="26"/>
      <c r="P50" s="27"/>
      <c r="Q50" s="3"/>
    </row>
    <row r="51" spans="1:17" ht="15.75" customHeight="1">
      <c r="A51" s="15" t="s">
        <v>22</v>
      </c>
      <c r="B51" s="39" t="s">
        <v>23</v>
      </c>
      <c r="C51" s="687" t="s">
        <v>66</v>
      </c>
      <c r="D51" s="688"/>
      <c r="E51" s="688"/>
      <c r="F51" s="688"/>
      <c r="G51" s="688"/>
      <c r="H51" s="688"/>
      <c r="I51" s="688"/>
      <c r="J51" s="688"/>
      <c r="K51" s="688"/>
      <c r="L51" s="688"/>
      <c r="M51" s="688"/>
      <c r="N51" s="688"/>
      <c r="O51" s="688"/>
      <c r="P51" s="689"/>
      <c r="Q51" s="3"/>
    </row>
    <row r="52" spans="1:17" ht="15.75" customHeight="1">
      <c r="A52" s="6"/>
      <c r="B52" s="14"/>
      <c r="C52" s="687"/>
      <c r="D52" s="688"/>
      <c r="E52" s="688"/>
      <c r="F52" s="688"/>
      <c r="G52" s="688"/>
      <c r="H52" s="688"/>
      <c r="I52" s="688"/>
      <c r="J52" s="688"/>
      <c r="K52" s="688"/>
      <c r="L52" s="688"/>
      <c r="M52" s="688"/>
      <c r="N52" s="688"/>
      <c r="O52" s="688"/>
      <c r="P52" s="689"/>
      <c r="Q52" s="3"/>
    </row>
    <row r="53" spans="1:17" ht="15.75" customHeight="1" thickBot="1">
      <c r="A53" s="22"/>
      <c r="B53" s="24"/>
      <c r="C53" s="690"/>
      <c r="D53" s="691"/>
      <c r="E53" s="691"/>
      <c r="F53" s="691"/>
      <c r="G53" s="691"/>
      <c r="H53" s="691"/>
      <c r="I53" s="691"/>
      <c r="J53" s="691"/>
      <c r="K53" s="691"/>
      <c r="L53" s="691"/>
      <c r="M53" s="691"/>
      <c r="N53" s="691"/>
      <c r="O53" s="691"/>
      <c r="P53" s="692"/>
      <c r="Q53" s="3"/>
    </row>
    <row r="54" spans="1:17" ht="15.75" customHeight="1">
      <c r="A54" s="3"/>
      <c r="B54" s="3"/>
      <c r="C54" s="3"/>
      <c r="D54" s="3"/>
      <c r="E54" s="3"/>
      <c r="F54" s="3" t="s">
        <v>45</v>
      </c>
      <c r="G54" s="3"/>
      <c r="H54" s="3"/>
      <c r="I54" s="3"/>
      <c r="J54" s="3"/>
      <c r="K54" s="3"/>
      <c r="L54" s="3"/>
      <c r="M54" s="3"/>
      <c r="N54" s="3"/>
      <c r="O54" s="3"/>
      <c r="P54" s="3"/>
      <c r="Q54" s="3"/>
    </row>
    <row r="58" spans="1:10" ht="15.75" customHeight="1">
      <c r="A58" s="3"/>
      <c r="B58" s="3" t="s">
        <v>3</v>
      </c>
      <c r="C58" s="3"/>
      <c r="D58" s="3"/>
      <c r="E58" s="3"/>
      <c r="F58" s="3"/>
      <c r="G58" s="3"/>
      <c r="H58" s="3"/>
      <c r="I58" s="3"/>
      <c r="J58" s="3"/>
    </row>
    <row r="59" spans="2:10" ht="15.75" customHeight="1">
      <c r="B59" s="285"/>
      <c r="C59" s="285"/>
      <c r="D59" s="285"/>
      <c r="E59" s="285"/>
      <c r="F59" s="285"/>
      <c r="G59" s="285"/>
      <c r="H59" s="285"/>
      <c r="I59" s="285"/>
      <c r="J59" s="285"/>
    </row>
    <row r="60" spans="1:10" ht="15.75" customHeight="1">
      <c r="A60" s="285"/>
      <c r="B60" s="285"/>
      <c r="C60" s="285"/>
      <c r="D60" s="285"/>
      <c r="E60" s="285"/>
      <c r="F60" s="285"/>
      <c r="G60" s="285"/>
      <c r="H60" s="285"/>
      <c r="I60" s="285"/>
      <c r="J60" s="285"/>
    </row>
    <row r="61" spans="1:10" ht="15.75" customHeight="1">
      <c r="A61" s="285"/>
      <c r="B61" s="285"/>
      <c r="C61" s="285"/>
      <c r="D61" s="285"/>
      <c r="E61" s="285"/>
      <c r="F61" s="285"/>
      <c r="G61" s="285"/>
      <c r="H61" s="285"/>
      <c r="I61" s="285"/>
      <c r="J61" s="285"/>
    </row>
    <row r="62" spans="1:10" ht="15.75" customHeight="1">
      <c r="A62" s="285"/>
      <c r="B62" s="285"/>
      <c r="C62" s="285"/>
      <c r="D62" s="285"/>
      <c r="E62" s="285"/>
      <c r="F62" s="285"/>
      <c r="G62" s="285"/>
      <c r="H62" s="285"/>
      <c r="I62" s="285"/>
      <c r="J62" s="285"/>
    </row>
    <row r="63" spans="1:10" ht="15.75" customHeight="1">
      <c r="A63" s="285"/>
      <c r="B63" s="285"/>
      <c r="C63" s="285"/>
      <c r="D63" s="285"/>
      <c r="E63" s="285"/>
      <c r="F63" s="285"/>
      <c r="G63" s="285"/>
      <c r="H63" s="285"/>
      <c r="I63" s="285"/>
      <c r="J63" s="285"/>
    </row>
    <row r="64" spans="1:10" ht="15.75" customHeight="1">
      <c r="A64" s="3"/>
      <c r="B64" s="3"/>
      <c r="C64" s="3"/>
      <c r="D64" s="3"/>
      <c r="E64" s="3"/>
      <c r="F64" s="3"/>
      <c r="G64" s="3"/>
      <c r="H64" s="3"/>
      <c r="I64" s="3"/>
      <c r="J64" s="3"/>
    </row>
    <row r="65" spans="1:10" ht="15.75" customHeight="1">
      <c r="A65" s="3"/>
      <c r="B65" s="3"/>
      <c r="C65" s="3"/>
      <c r="D65" s="3"/>
      <c r="E65" s="3"/>
      <c r="F65" s="3"/>
      <c r="G65" s="3"/>
      <c r="H65" s="3"/>
      <c r="I65" s="3"/>
      <c r="J65" s="3"/>
    </row>
    <row r="66" spans="2:10" ht="15.75" customHeight="1">
      <c r="B66" s="40"/>
      <c r="C66" s="40"/>
      <c r="D66" s="40"/>
      <c r="E66" s="40"/>
      <c r="F66" s="40"/>
      <c r="G66" s="40"/>
      <c r="H66" s="40"/>
      <c r="I66" s="40"/>
      <c r="J66" s="40"/>
    </row>
    <row r="67" spans="1:10" ht="15.75" customHeight="1">
      <c r="A67" s="69"/>
      <c r="B67" s="69"/>
      <c r="C67" s="69"/>
      <c r="D67" s="69"/>
      <c r="E67" s="69"/>
      <c r="F67" s="69"/>
      <c r="G67" s="69"/>
      <c r="H67" s="69"/>
      <c r="I67" s="69"/>
      <c r="J67" s="69"/>
    </row>
    <row r="68" spans="2:10" ht="15.75" customHeight="1">
      <c r="B68" s="286"/>
      <c r="C68" s="286"/>
      <c r="D68" s="286"/>
      <c r="E68" s="286"/>
      <c r="F68" s="286"/>
      <c r="G68" s="286"/>
      <c r="H68" s="286"/>
      <c r="I68" s="286"/>
      <c r="J68" s="286"/>
    </row>
    <row r="69" spans="1:10" ht="15.75" customHeight="1">
      <c r="A69" s="104"/>
      <c r="B69" s="104"/>
      <c r="C69" s="104"/>
      <c r="D69" s="104"/>
      <c r="E69" s="104"/>
      <c r="F69" s="104"/>
      <c r="G69" s="104"/>
      <c r="H69" s="104"/>
      <c r="I69" s="104"/>
      <c r="J69" s="104"/>
    </row>
    <row r="70" spans="1:10" ht="15.75" customHeight="1">
      <c r="A70" s="104"/>
      <c r="B70" s="104"/>
      <c r="C70" s="104"/>
      <c r="D70" s="104"/>
      <c r="E70" s="104"/>
      <c r="F70" s="104"/>
      <c r="G70" s="104"/>
      <c r="H70" s="104"/>
      <c r="I70" s="104"/>
      <c r="J70" s="104"/>
    </row>
    <row r="71" spans="1:10" ht="15.75" customHeight="1">
      <c r="A71" s="104"/>
      <c r="B71" s="104"/>
      <c r="C71" s="104"/>
      <c r="D71" s="104"/>
      <c r="E71" s="104"/>
      <c r="F71" s="104"/>
      <c r="G71" s="104"/>
      <c r="H71" s="104"/>
      <c r="I71" s="104"/>
      <c r="J71" s="104"/>
    </row>
    <row r="72" spans="1:10" ht="15.75" customHeight="1">
      <c r="A72" s="67"/>
      <c r="B72" s="67"/>
      <c r="C72" s="67"/>
      <c r="D72" s="67"/>
      <c r="E72" s="67"/>
      <c r="F72" s="67"/>
      <c r="G72" s="67"/>
      <c r="H72" s="67"/>
      <c r="I72" s="67"/>
      <c r="J72" s="67"/>
    </row>
    <row r="73" spans="1:10" ht="15.75" customHeight="1">
      <c r="A73" s="67"/>
      <c r="B73" s="67"/>
      <c r="C73" s="67"/>
      <c r="D73" s="67"/>
      <c r="E73" s="67"/>
      <c r="F73" s="67"/>
      <c r="G73" s="67"/>
      <c r="H73" s="67"/>
      <c r="I73" s="67"/>
      <c r="J73" s="67"/>
    </row>
    <row r="74" spans="1:10" ht="15.75" customHeight="1">
      <c r="A74" s="67"/>
      <c r="B74" s="67"/>
      <c r="C74" s="67"/>
      <c r="D74" s="67"/>
      <c r="E74" s="67"/>
      <c r="F74" s="67"/>
      <c r="G74" s="67"/>
      <c r="H74" s="67"/>
      <c r="I74" s="67"/>
      <c r="J74" s="67"/>
    </row>
    <row r="75" spans="1:10" ht="15.75" customHeight="1">
      <c r="A75" s="67"/>
      <c r="B75" s="67"/>
      <c r="C75" s="67"/>
      <c r="D75" s="67"/>
      <c r="E75" s="67"/>
      <c r="F75" s="67"/>
      <c r="G75" s="67"/>
      <c r="H75" s="67"/>
      <c r="I75" s="67"/>
      <c r="J75" s="67"/>
    </row>
    <row r="76" spans="1:10" ht="15.75" customHeight="1">
      <c r="A76" s="67"/>
      <c r="B76" s="67"/>
      <c r="C76" s="67"/>
      <c r="D76" s="67"/>
      <c r="E76" s="67"/>
      <c r="F76" s="67"/>
      <c r="G76" s="67"/>
      <c r="H76" s="67"/>
      <c r="I76" s="67"/>
      <c r="J76" s="67"/>
    </row>
    <row r="77" spans="1:10" ht="15.75" customHeight="1">
      <c r="A77" s="67"/>
      <c r="B77" s="67"/>
      <c r="C77" s="67"/>
      <c r="D77" s="67"/>
      <c r="E77" s="67"/>
      <c r="F77" s="67"/>
      <c r="G77" s="67"/>
      <c r="H77" s="67"/>
      <c r="I77" s="67"/>
      <c r="J77" s="67"/>
    </row>
    <row r="78" spans="1:10" ht="15.75" customHeight="1">
      <c r="A78" s="67"/>
      <c r="B78" s="67"/>
      <c r="C78" s="67"/>
      <c r="D78" s="67"/>
      <c r="E78" s="67"/>
      <c r="F78" s="67"/>
      <c r="G78" s="67"/>
      <c r="H78" s="67"/>
      <c r="I78" s="67"/>
      <c r="J78" s="67"/>
    </row>
    <row r="79" spans="1:10" ht="15.75" customHeight="1">
      <c r="A79" s="37"/>
      <c r="B79" s="37"/>
      <c r="C79" s="37"/>
      <c r="D79" s="37"/>
      <c r="E79" s="37"/>
      <c r="F79" s="37"/>
      <c r="G79" s="37"/>
      <c r="H79" s="37"/>
      <c r="I79" s="37"/>
      <c r="J79" s="37"/>
    </row>
    <row r="80" spans="1:10" ht="15.75" customHeight="1">
      <c r="A80" s="67"/>
      <c r="B80" s="67"/>
      <c r="C80" s="67"/>
      <c r="D80" s="67"/>
      <c r="E80" s="67"/>
      <c r="F80" s="67"/>
      <c r="G80" s="67"/>
      <c r="H80" s="67"/>
      <c r="I80" s="67"/>
      <c r="J80" s="67"/>
    </row>
    <row r="81" spans="1:10" ht="15.75" customHeight="1">
      <c r="A81" s="67"/>
      <c r="B81" s="67"/>
      <c r="C81" s="67"/>
      <c r="D81" s="67"/>
      <c r="E81" s="67"/>
      <c r="F81" s="67"/>
      <c r="G81" s="67"/>
      <c r="H81" s="67"/>
      <c r="I81" s="67"/>
      <c r="J81" s="67"/>
    </row>
  </sheetData>
  <sheetProtection/>
  <mergeCells count="29">
    <mergeCell ref="D17:F20"/>
    <mergeCell ref="O2:P2"/>
    <mergeCell ref="N15:O16"/>
    <mergeCell ref="C12:H12"/>
    <mergeCell ref="N1:P1"/>
    <mergeCell ref="G15:I16"/>
    <mergeCell ref="I1:J2"/>
    <mergeCell ref="I3:J3"/>
    <mergeCell ref="C7:O7"/>
    <mergeCell ref="C51:P53"/>
    <mergeCell ref="D21:F22"/>
    <mergeCell ref="J15:M16"/>
    <mergeCell ref="A37:P37"/>
    <mergeCell ref="A23:C26"/>
    <mergeCell ref="J21:M22"/>
    <mergeCell ref="J50:K50"/>
    <mergeCell ref="A17:C20"/>
    <mergeCell ref="A27:C28"/>
    <mergeCell ref="J49:K49"/>
    <mergeCell ref="A29:P35"/>
    <mergeCell ref="A15:C16"/>
    <mergeCell ref="G23:I26"/>
    <mergeCell ref="C6:O6"/>
    <mergeCell ref="G21:I22"/>
    <mergeCell ref="N10:P11"/>
    <mergeCell ref="N12:P14"/>
    <mergeCell ref="D15:F16"/>
    <mergeCell ref="D23:F26"/>
    <mergeCell ref="A21:C22"/>
  </mergeCells>
  <dataValidations count="1">
    <dataValidation type="textLength" operator="greaterThanOrEqual" allowBlank="1" showInputMessage="1" showErrorMessage="1" sqref="A70 A79:J79 A67 A42">
      <formula1>0</formula1>
    </dataValidation>
  </dataValidations>
  <printOptions horizontalCentered="1" verticalCentered="1"/>
  <pageMargins left="0.3937007874015748" right="0"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7"/>
  <sheetViews>
    <sheetView zoomScalePageLayoutView="0" workbookViewId="0" topLeftCell="A3">
      <selection activeCell="J20" sqref="J20"/>
    </sheetView>
  </sheetViews>
  <sheetFormatPr defaultColWidth="8.796875" defaultRowHeight="15"/>
  <cols>
    <col min="1" max="1" width="2.19921875" style="385" customWidth="1"/>
    <col min="2" max="7" width="9" style="385" customWidth="1"/>
    <col min="8" max="8" width="23.19921875" style="385" customWidth="1"/>
    <col min="9" max="16384" width="9" style="385" customWidth="1"/>
  </cols>
  <sheetData>
    <row r="2" spans="1:2" ht="14.25">
      <c r="A2" s="735" t="s">
        <v>86</v>
      </c>
      <c r="B2" s="735"/>
    </row>
    <row r="4" spans="1:8" ht="17.25">
      <c r="A4" s="733" t="s">
        <v>87</v>
      </c>
      <c r="B4" s="733"/>
      <c r="C4" s="733"/>
      <c r="D4" s="733"/>
      <c r="E4" s="733"/>
      <c r="F4" s="733"/>
      <c r="G4" s="733"/>
      <c r="H4" s="733"/>
    </row>
    <row r="5" spans="1:9" ht="14.25">
      <c r="A5" s="386"/>
      <c r="B5" s="386"/>
      <c r="C5" s="386"/>
      <c r="D5" s="386"/>
      <c r="E5" s="386"/>
      <c r="F5" s="386"/>
      <c r="G5" s="386"/>
      <c r="H5" s="386"/>
      <c r="I5" s="386"/>
    </row>
    <row r="6" spans="1:9" ht="14.25">
      <c r="A6" s="386"/>
      <c r="B6" s="386"/>
      <c r="C6" s="386"/>
      <c r="D6" s="386"/>
      <c r="E6" s="386"/>
      <c r="F6" s="386"/>
      <c r="H6" s="386" t="s">
        <v>96</v>
      </c>
      <c r="I6" s="386"/>
    </row>
    <row r="7" spans="1:9" ht="14.25">
      <c r="A7" s="386"/>
      <c r="B7" s="386"/>
      <c r="C7" s="386"/>
      <c r="D7" s="386"/>
      <c r="E7" s="386"/>
      <c r="F7" s="386"/>
      <c r="H7" s="386" t="s">
        <v>98</v>
      </c>
      <c r="I7" s="386"/>
    </row>
    <row r="8" spans="1:9" ht="14.25">
      <c r="A8" s="386"/>
      <c r="B8" s="386"/>
      <c r="C8" s="386"/>
      <c r="D8" s="386"/>
      <c r="E8" s="386"/>
      <c r="F8" s="386"/>
      <c r="G8" s="386"/>
      <c r="H8" s="386"/>
      <c r="I8" s="386"/>
    </row>
    <row r="9" spans="1:9" ht="14.25">
      <c r="A9" s="386"/>
      <c r="B9" s="386"/>
      <c r="C9" s="386"/>
      <c r="D9" s="386"/>
      <c r="E9" s="386"/>
      <c r="F9" s="386"/>
      <c r="G9" s="386"/>
      <c r="H9" s="386"/>
      <c r="I9" s="386"/>
    </row>
    <row r="10" spans="1:9" ht="14.25">
      <c r="A10" s="386"/>
      <c r="C10" s="386"/>
      <c r="D10" s="386" t="s">
        <v>88</v>
      </c>
      <c r="E10" s="387"/>
      <c r="F10" s="386"/>
      <c r="G10" s="386"/>
      <c r="H10" s="386"/>
      <c r="I10" s="386"/>
    </row>
    <row r="11" spans="1:9" ht="14.25">
      <c r="A11" s="386"/>
      <c r="B11" s="386"/>
      <c r="C11" s="386"/>
      <c r="D11" s="386"/>
      <c r="E11" s="386"/>
      <c r="F11" s="386"/>
      <c r="G11" s="386"/>
      <c r="H11" s="386"/>
      <c r="I11" s="386"/>
    </row>
    <row r="12" spans="1:9" ht="14.25">
      <c r="A12" s="386"/>
      <c r="B12" s="386"/>
      <c r="C12" s="386"/>
      <c r="D12" s="386"/>
      <c r="E12" s="386"/>
      <c r="F12" s="386"/>
      <c r="G12" s="386"/>
      <c r="H12" s="386"/>
      <c r="I12" s="386"/>
    </row>
    <row r="13" spans="1:9" ht="14.25">
      <c r="A13" s="386"/>
      <c r="B13" s="386"/>
      <c r="C13" s="386"/>
      <c r="D13" s="386"/>
      <c r="E13" s="386"/>
      <c r="F13" s="386" t="s">
        <v>83</v>
      </c>
      <c r="G13" s="386"/>
      <c r="H13" s="386"/>
      <c r="I13" s="386"/>
    </row>
    <row r="14" spans="1:9" ht="14.25">
      <c r="A14" s="386"/>
      <c r="B14" s="386"/>
      <c r="C14" s="386"/>
      <c r="D14" s="386"/>
      <c r="E14" s="386"/>
      <c r="F14" s="386" t="s">
        <v>89</v>
      </c>
      <c r="G14" s="386"/>
      <c r="H14" s="386"/>
      <c r="I14" s="386"/>
    </row>
    <row r="15" spans="1:9" ht="14.25">
      <c r="A15" s="386"/>
      <c r="B15" s="386"/>
      <c r="C15" s="386"/>
      <c r="D15" s="386"/>
      <c r="E15" s="386"/>
      <c r="F15" s="386"/>
      <c r="G15" s="386"/>
      <c r="H15" s="386"/>
      <c r="I15" s="386"/>
    </row>
    <row r="16" spans="1:9" ht="14.25">
      <c r="A16" s="386"/>
      <c r="B16" s="386"/>
      <c r="C16" s="386"/>
      <c r="D16" s="386"/>
      <c r="E16" s="386"/>
      <c r="F16" s="386"/>
      <c r="G16" s="386"/>
      <c r="H16" s="386"/>
      <c r="I16" s="386"/>
    </row>
    <row r="17" spans="1:9" ht="14.25">
      <c r="A17" s="386"/>
      <c r="B17" s="386"/>
      <c r="C17" s="386"/>
      <c r="D17" s="386"/>
      <c r="E17" s="386"/>
      <c r="F17" s="386"/>
      <c r="G17" s="386"/>
      <c r="H17" s="386"/>
      <c r="I17" s="386"/>
    </row>
    <row r="18" spans="1:9" ht="14.25">
      <c r="A18" s="386"/>
      <c r="B18" s="736" t="s">
        <v>97</v>
      </c>
      <c r="C18" s="736"/>
      <c r="D18" s="736"/>
      <c r="E18" s="736"/>
      <c r="F18" s="736"/>
      <c r="G18" s="736"/>
      <c r="H18" s="736"/>
      <c r="I18" s="386"/>
    </row>
    <row r="19" spans="1:9" ht="14.25">
      <c r="A19" s="386"/>
      <c r="B19" s="736"/>
      <c r="C19" s="736"/>
      <c r="D19" s="736"/>
      <c r="E19" s="736"/>
      <c r="F19" s="736"/>
      <c r="G19" s="736"/>
      <c r="H19" s="736"/>
      <c r="I19" s="386"/>
    </row>
    <row r="20" spans="1:9" ht="14.25">
      <c r="A20" s="386"/>
      <c r="B20" s="737" t="s">
        <v>150</v>
      </c>
      <c r="C20" s="737"/>
      <c r="D20" s="737"/>
      <c r="E20" s="737"/>
      <c r="F20" s="737"/>
      <c r="G20" s="737"/>
      <c r="H20" s="737"/>
      <c r="I20" s="386"/>
    </row>
    <row r="21" spans="1:9" ht="14.25" customHeight="1">
      <c r="A21" s="386"/>
      <c r="B21" s="737"/>
      <c r="C21" s="737"/>
      <c r="D21" s="737"/>
      <c r="E21" s="737"/>
      <c r="F21" s="737"/>
      <c r="G21" s="737"/>
      <c r="H21" s="737"/>
      <c r="I21" s="386"/>
    </row>
    <row r="22" spans="1:9" ht="14.25">
      <c r="A22" s="386"/>
      <c r="B22" s="737"/>
      <c r="C22" s="737"/>
      <c r="D22" s="737"/>
      <c r="E22" s="737"/>
      <c r="F22" s="737"/>
      <c r="G22" s="737"/>
      <c r="H22" s="737"/>
      <c r="I22" s="386"/>
    </row>
    <row r="23" spans="1:9" ht="14.25">
      <c r="A23" s="386"/>
      <c r="B23" s="737"/>
      <c r="C23" s="737"/>
      <c r="D23" s="737"/>
      <c r="E23" s="737"/>
      <c r="F23" s="737"/>
      <c r="G23" s="737"/>
      <c r="H23" s="737"/>
      <c r="I23" s="386"/>
    </row>
    <row r="24" spans="1:9" ht="14.25">
      <c r="A24" s="386"/>
      <c r="B24" s="386" t="s">
        <v>90</v>
      </c>
      <c r="C24" s="386"/>
      <c r="D24" s="386"/>
      <c r="E24" s="386"/>
      <c r="F24" s="386"/>
      <c r="G24" s="386"/>
      <c r="H24" s="386"/>
      <c r="I24" s="386"/>
    </row>
    <row r="25" spans="1:9" ht="14.25">
      <c r="A25" s="386"/>
      <c r="B25" s="386"/>
      <c r="C25" s="386"/>
      <c r="D25" s="386"/>
      <c r="E25" s="386"/>
      <c r="F25" s="386"/>
      <c r="G25" s="386"/>
      <c r="H25" s="386"/>
      <c r="I25" s="386"/>
    </row>
    <row r="26" spans="1:9" ht="14.25">
      <c r="A26" s="734" t="s">
        <v>84</v>
      </c>
      <c r="B26" s="734"/>
      <c r="C26" s="734"/>
      <c r="D26" s="734"/>
      <c r="E26" s="734"/>
      <c r="F26" s="734"/>
      <c r="G26" s="734"/>
      <c r="H26" s="734"/>
      <c r="I26" s="386"/>
    </row>
    <row r="27" spans="1:9" ht="14.25">
      <c r="A27" s="386"/>
      <c r="B27" s="386"/>
      <c r="C27" s="386"/>
      <c r="D27" s="386"/>
      <c r="E27" s="386"/>
      <c r="F27" s="386"/>
      <c r="G27" s="386"/>
      <c r="H27" s="386"/>
      <c r="I27" s="386"/>
    </row>
    <row r="28" spans="2:9" ht="14.25">
      <c r="B28" s="386" t="s">
        <v>91</v>
      </c>
      <c r="C28" s="386"/>
      <c r="D28" s="386" t="e">
        <f>#REF!</f>
        <v>#REF!</v>
      </c>
      <c r="E28" s="387"/>
      <c r="F28" s="386"/>
      <c r="G28" s="386"/>
      <c r="H28" s="386"/>
      <c r="I28" s="386"/>
    </row>
    <row r="29" spans="2:9" ht="14.25">
      <c r="B29" s="386"/>
      <c r="C29" s="386"/>
      <c r="D29" s="386"/>
      <c r="E29" s="386"/>
      <c r="F29" s="386"/>
      <c r="G29" s="386"/>
      <c r="H29" s="386"/>
      <c r="I29" s="386"/>
    </row>
    <row r="30" spans="2:9" ht="14.25">
      <c r="B30" s="386" t="s">
        <v>151</v>
      </c>
      <c r="C30" s="386"/>
      <c r="D30" s="386" t="e">
        <f>#REF!</f>
        <v>#REF!</v>
      </c>
      <c r="E30" s="387"/>
      <c r="F30" s="386"/>
      <c r="G30" s="386"/>
      <c r="H30" s="386"/>
      <c r="I30" s="386"/>
    </row>
    <row r="31" spans="2:9" ht="14.25">
      <c r="B31" s="386"/>
      <c r="C31" s="386"/>
      <c r="D31" s="386"/>
      <c r="E31" s="386"/>
      <c r="F31" s="386"/>
      <c r="G31" s="386"/>
      <c r="H31" s="386"/>
      <c r="I31" s="386"/>
    </row>
    <row r="32" spans="2:9" ht="14.25">
      <c r="B32" s="386" t="s">
        <v>92</v>
      </c>
      <c r="C32" s="386"/>
      <c r="D32" s="434" t="e">
        <f>#REF!</f>
        <v>#REF!</v>
      </c>
      <c r="E32" s="388"/>
      <c r="F32" s="386"/>
      <c r="G32" s="386"/>
      <c r="H32" s="386"/>
      <c r="I32" s="386"/>
    </row>
    <row r="33" spans="2:9" ht="14.25">
      <c r="B33" s="386"/>
      <c r="C33" s="386"/>
      <c r="D33" s="386"/>
      <c r="E33" s="386"/>
      <c r="F33" s="386"/>
      <c r="G33" s="386"/>
      <c r="H33" s="386"/>
      <c r="I33" s="386"/>
    </row>
    <row r="34" spans="2:9" ht="14.25">
      <c r="B34" s="386" t="s">
        <v>93</v>
      </c>
      <c r="C34" s="386"/>
      <c r="D34" s="386" t="s">
        <v>94</v>
      </c>
      <c r="E34" s="386"/>
      <c r="F34" s="386"/>
      <c r="G34" s="386"/>
      <c r="H34" s="386"/>
      <c r="I34" s="386"/>
    </row>
    <row r="35" spans="2:9" ht="14.25">
      <c r="B35" s="386"/>
      <c r="C35" s="386"/>
      <c r="D35" s="386" t="s">
        <v>95</v>
      </c>
      <c r="E35" s="386"/>
      <c r="F35" s="386"/>
      <c r="G35" s="386"/>
      <c r="H35" s="386"/>
      <c r="I35" s="386"/>
    </row>
    <row r="36" spans="1:9" ht="14.25">
      <c r="A36" s="386"/>
      <c r="B36" s="386"/>
      <c r="C36" s="386"/>
      <c r="D36" s="386"/>
      <c r="E36" s="386"/>
      <c r="F36" s="386"/>
      <c r="G36" s="386"/>
      <c r="H36" s="386"/>
      <c r="I36" s="386"/>
    </row>
    <row r="37" spans="1:9" ht="14.25">
      <c r="A37" s="386"/>
      <c r="B37" s="386"/>
      <c r="C37" s="386"/>
      <c r="D37" s="386"/>
      <c r="E37" s="386"/>
      <c r="F37" s="386"/>
      <c r="G37" s="386"/>
      <c r="H37" s="386"/>
      <c r="I37" s="386"/>
    </row>
    <row r="45" spans="6:7" ht="14.25">
      <c r="F45" s="386" t="s">
        <v>85</v>
      </c>
      <c r="G45" s="3"/>
    </row>
    <row r="46" spans="6:7" ht="14.25">
      <c r="F46" s="447" t="s">
        <v>133</v>
      </c>
      <c r="G46" s="3" t="e">
        <f>#REF!&amp;"　　"&amp;#REF!</f>
        <v>#REF!</v>
      </c>
    </row>
    <row r="47" spans="6:7" ht="14.25">
      <c r="F47" s="19" t="s">
        <v>134</v>
      </c>
      <c r="G47" s="3"/>
    </row>
  </sheetData>
  <sheetProtection/>
  <mergeCells count="5">
    <mergeCell ref="A4:H4"/>
    <mergeCell ref="A26:H26"/>
    <mergeCell ref="A2:B2"/>
    <mergeCell ref="B18:H19"/>
    <mergeCell ref="B20:H23"/>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AA41"/>
  <sheetViews>
    <sheetView view="pageBreakPreview" zoomScaleSheetLayoutView="100" zoomScalePageLayoutView="0" workbookViewId="0" topLeftCell="A1">
      <selection activeCell="G11" sqref="G11:H11"/>
    </sheetView>
  </sheetViews>
  <sheetFormatPr defaultColWidth="8.796875" defaultRowHeight="19.5" customHeight="1"/>
  <cols>
    <col min="1" max="1" width="4.8984375" style="3" customWidth="1"/>
    <col min="2" max="2" width="7.3984375" style="3" customWidth="1"/>
    <col min="3" max="3" width="6.09765625" style="3" customWidth="1"/>
    <col min="4" max="4" width="7.19921875" style="3" customWidth="1"/>
    <col min="5" max="5" width="13.8984375" style="3" customWidth="1"/>
    <col min="6" max="6" width="4.19921875" style="3" customWidth="1"/>
    <col min="7" max="7" width="8.69921875" style="3" customWidth="1"/>
    <col min="8" max="8" width="19" style="3" customWidth="1"/>
    <col min="9" max="9" width="10.09765625" style="3" customWidth="1"/>
    <col min="10" max="16384" width="9" style="3" customWidth="1"/>
  </cols>
  <sheetData>
    <row r="1" spans="1:9" ht="19.5" customHeight="1">
      <c r="A1" s="741" t="s">
        <v>138</v>
      </c>
      <c r="B1" s="741"/>
      <c r="C1" s="741"/>
      <c r="D1" s="741"/>
      <c r="E1" s="741"/>
      <c r="F1" s="741"/>
      <c r="G1" s="741"/>
      <c r="H1" s="741"/>
      <c r="I1" s="741"/>
    </row>
    <row r="2" spans="8:9" ht="19.5" customHeight="1">
      <c r="H2" s="744" t="s">
        <v>290</v>
      </c>
      <c r="I2" s="744"/>
    </row>
    <row r="3" spans="8:9" ht="19.5" customHeight="1">
      <c r="H3" s="749" t="s">
        <v>300</v>
      </c>
      <c r="I3" s="749"/>
    </row>
    <row r="4" spans="8:9" ht="19.5" customHeight="1">
      <c r="H4" s="12"/>
      <c r="I4" s="12"/>
    </row>
    <row r="5" spans="1:9" ht="19.5" customHeight="1">
      <c r="A5" s="283"/>
      <c r="B5" s="283"/>
      <c r="C5" s="283"/>
      <c r="D5" s="283"/>
      <c r="H5" s="12"/>
      <c r="I5" s="12"/>
    </row>
    <row r="6" spans="1:9" ht="19.5" customHeight="1">
      <c r="A6" s="750" t="e">
        <f>#REF!</f>
        <v>#REF!</v>
      </c>
      <c r="B6" s="750"/>
      <c r="C6" s="750"/>
      <c r="D6" s="750"/>
      <c r="H6" s="12"/>
      <c r="I6" s="12"/>
    </row>
    <row r="7" spans="1:9" ht="19.5" customHeight="1">
      <c r="A7" s="751" t="e">
        <f>#REF!&amp;"　様"</f>
        <v>#REF!</v>
      </c>
      <c r="B7" s="751"/>
      <c r="C7" s="751"/>
      <c r="D7" s="751"/>
      <c r="E7" s="751"/>
      <c r="F7" s="751"/>
      <c r="G7" s="751"/>
      <c r="H7" s="751"/>
      <c r="I7" s="751"/>
    </row>
    <row r="8" spans="1:5" ht="19.5" customHeight="1">
      <c r="A8" s="473"/>
      <c r="B8" s="473"/>
      <c r="C8" s="473"/>
      <c r="D8" s="473"/>
      <c r="E8" s="298"/>
    </row>
    <row r="10" spans="6:9" ht="19.5" customHeight="1">
      <c r="F10" s="40"/>
      <c r="G10" s="743" t="e">
        <f>+#REF!</f>
        <v>#REF!</v>
      </c>
      <c r="H10" s="743"/>
      <c r="I10" s="40"/>
    </row>
    <row r="11" spans="6:9" ht="19.5" customHeight="1">
      <c r="F11" s="40"/>
      <c r="G11" s="743" t="e">
        <f>#REF!</f>
        <v>#REF!</v>
      </c>
      <c r="H11" s="743"/>
      <c r="I11" s="40"/>
    </row>
    <row r="12" spans="6:9" ht="19.5" customHeight="1">
      <c r="F12" s="40"/>
      <c r="G12" s="743" t="s">
        <v>80</v>
      </c>
      <c r="H12" s="743"/>
      <c r="I12" s="40"/>
    </row>
    <row r="15" spans="1:9" ht="19.5" customHeight="1">
      <c r="A15" s="745" t="s">
        <v>282</v>
      </c>
      <c r="B15" s="745"/>
      <c r="C15" s="745"/>
      <c r="D15" s="745"/>
      <c r="E15" s="745"/>
      <c r="F15" s="745"/>
      <c r="G15" s="745"/>
      <c r="H15" s="745"/>
      <c r="I15" s="745"/>
    </row>
    <row r="17" spans="1:9" ht="51.75" customHeight="1">
      <c r="A17" s="748" t="s">
        <v>294</v>
      </c>
      <c r="B17" s="748"/>
      <c r="C17" s="748"/>
      <c r="D17" s="748"/>
      <c r="E17" s="748"/>
      <c r="F17" s="748"/>
      <c r="G17" s="748"/>
      <c r="H17" s="748"/>
      <c r="I17" s="748"/>
    </row>
    <row r="18" spans="1:9" ht="19.5" customHeight="1">
      <c r="A18" s="369"/>
      <c r="B18" s="369"/>
      <c r="C18" s="369"/>
      <c r="D18" s="369"/>
      <c r="E18" s="369"/>
      <c r="F18" s="369"/>
      <c r="G18" s="369"/>
      <c r="H18" s="369"/>
      <c r="I18" s="369"/>
    </row>
    <row r="19" spans="1:9" ht="19.5" customHeight="1">
      <c r="A19" s="745" t="s">
        <v>13</v>
      </c>
      <c r="B19" s="745"/>
      <c r="C19" s="745"/>
      <c r="D19" s="745"/>
      <c r="E19" s="745"/>
      <c r="F19" s="745"/>
      <c r="G19" s="745"/>
      <c r="H19" s="745"/>
      <c r="I19" s="745"/>
    </row>
    <row r="21" spans="1:2" ht="19.5" customHeight="1">
      <c r="A21" s="474" t="s">
        <v>62</v>
      </c>
      <c r="B21" s="3" t="s">
        <v>283</v>
      </c>
    </row>
    <row r="22" spans="1:2" ht="19.5" customHeight="1">
      <c r="A22" s="474"/>
      <c r="B22" s="3" t="s">
        <v>284</v>
      </c>
    </row>
    <row r="23" spans="1:9" ht="19.5" customHeight="1">
      <c r="A23" s="474"/>
      <c r="B23" s="287"/>
      <c r="C23" s="742" t="e">
        <f>#REF!</f>
        <v>#REF!</v>
      </c>
      <c r="D23" s="742"/>
      <c r="E23" s="742"/>
      <c r="F23" s="742"/>
      <c r="G23" s="742"/>
      <c r="H23" s="742"/>
      <c r="I23" s="62"/>
    </row>
    <row r="24" spans="1:9" ht="19.5" customHeight="1">
      <c r="A24" s="474"/>
      <c r="B24" s="19" t="s">
        <v>285</v>
      </c>
      <c r="C24" s="62"/>
      <c r="D24" s="62"/>
      <c r="E24" s="62"/>
      <c r="F24" s="62"/>
      <c r="G24" s="62"/>
      <c r="H24" s="62"/>
      <c r="I24" s="62"/>
    </row>
    <row r="25" spans="1:8" ht="19.5" customHeight="1">
      <c r="A25" s="474"/>
      <c r="B25" s="19"/>
      <c r="C25" s="740" t="e">
        <f>#REF!</f>
        <v>#REF!</v>
      </c>
      <c r="D25" s="740"/>
      <c r="E25" s="740"/>
      <c r="F25" s="740"/>
      <c r="G25" s="740"/>
      <c r="H25" s="740"/>
    </row>
    <row r="26" spans="1:27" ht="19.5" customHeight="1">
      <c r="A26" s="474"/>
      <c r="B26" s="19"/>
      <c r="S26" s="738"/>
      <c r="T26" s="739"/>
      <c r="U26" s="739"/>
      <c r="V26" s="739"/>
      <c r="W26" s="739"/>
      <c r="X26" s="739"/>
      <c r="Y26" s="739"/>
      <c r="Z26" s="739"/>
      <c r="AA26" s="739"/>
    </row>
    <row r="27" spans="1:27" ht="19.5" customHeight="1">
      <c r="A27" s="474" t="s">
        <v>63</v>
      </c>
      <c r="B27" s="3" t="s">
        <v>286</v>
      </c>
      <c r="S27" s="738"/>
      <c r="T27" s="739"/>
      <c r="U27" s="739"/>
      <c r="V27" s="739"/>
      <c r="W27" s="739"/>
      <c r="X27" s="739"/>
      <c r="Y27" s="739"/>
      <c r="Z27" s="739"/>
      <c r="AA27" s="739"/>
    </row>
    <row r="28" spans="1:27" ht="19.5" customHeight="1">
      <c r="A28" s="474"/>
      <c r="B28" s="19"/>
      <c r="C28" s="746" t="e">
        <f>#REF!</f>
        <v>#REF!</v>
      </c>
      <c r="D28" s="747"/>
      <c r="E28" s="747"/>
      <c r="F28" s="747"/>
      <c r="G28" s="747"/>
      <c r="H28" s="747"/>
      <c r="S28" s="739"/>
      <c r="T28" s="739"/>
      <c r="U28" s="739"/>
      <c r="V28" s="739"/>
      <c r="W28" s="739"/>
      <c r="X28" s="739"/>
      <c r="Y28" s="739"/>
      <c r="Z28" s="739"/>
      <c r="AA28" s="739"/>
    </row>
    <row r="30" spans="1:2" ht="19.5" customHeight="1">
      <c r="A30" s="474" t="s">
        <v>64</v>
      </c>
      <c r="B30" s="3" t="s">
        <v>137</v>
      </c>
    </row>
    <row r="31" spans="1:5" ht="19.5" customHeight="1">
      <c r="A31" s="36"/>
      <c r="B31" s="3" t="s">
        <v>287</v>
      </c>
      <c r="E31" s="3" t="e">
        <f>#REF!</f>
        <v>#REF!</v>
      </c>
    </row>
    <row r="32" spans="1:5" ht="19.5" customHeight="1">
      <c r="A32" s="36"/>
      <c r="B32" s="3" t="s">
        <v>288</v>
      </c>
      <c r="E32" s="509" t="e">
        <f>#REF!</f>
        <v>#REF!</v>
      </c>
    </row>
    <row r="33" spans="1:5" ht="19.5" customHeight="1">
      <c r="A33" s="36"/>
      <c r="B33" s="3" t="s">
        <v>289</v>
      </c>
      <c r="E33" s="3" t="e">
        <f>#REF!</f>
        <v>#REF!</v>
      </c>
    </row>
    <row r="34" ht="19.5" customHeight="1">
      <c r="A34" s="36"/>
    </row>
    <row r="35" ht="19.5" customHeight="1">
      <c r="A35" s="36"/>
    </row>
    <row r="36" spans="1:7" ht="19.5" customHeight="1">
      <c r="A36" s="36"/>
      <c r="F36" s="485" t="s">
        <v>85</v>
      </c>
      <c r="G36" s="386"/>
    </row>
    <row r="37" spans="6:13" ht="19.5" customHeight="1">
      <c r="F37" s="486" t="e">
        <f>"担　当：　"&amp;#REF!&amp;"　　"&amp;#REF!</f>
        <v>#REF!</v>
      </c>
      <c r="H37" s="447"/>
      <c r="I37" s="447"/>
      <c r="K37" s="19"/>
      <c r="L37" s="19"/>
      <c r="M37" s="19"/>
    </row>
    <row r="38" spans="1:13" ht="19.5" customHeight="1">
      <c r="A38" s="36"/>
      <c r="B38" s="285"/>
      <c r="C38" s="285"/>
      <c r="D38" s="285"/>
      <c r="F38" s="486" t="s">
        <v>134</v>
      </c>
      <c r="G38" s="19"/>
      <c r="H38" s="40"/>
      <c r="I38" s="40"/>
      <c r="K38" s="745"/>
      <c r="L38" s="745"/>
      <c r="M38" s="745"/>
    </row>
    <row r="39" spans="2:9" ht="19.5" customHeight="1">
      <c r="B39" s="285"/>
      <c r="C39" s="285"/>
      <c r="D39" s="285"/>
      <c r="E39" s="285"/>
      <c r="F39" s="285"/>
      <c r="G39" s="285"/>
      <c r="H39" s="285"/>
      <c r="I39" s="285"/>
    </row>
    <row r="40" spans="2:9" ht="19.5" customHeight="1">
      <c r="B40" s="285"/>
      <c r="C40" s="285"/>
      <c r="D40" s="285"/>
      <c r="E40" s="285"/>
      <c r="F40" s="285"/>
      <c r="G40" s="285"/>
      <c r="H40" s="285"/>
      <c r="I40" s="285"/>
    </row>
    <row r="41" spans="2:9" ht="19.5" customHeight="1">
      <c r="B41" s="69"/>
      <c r="C41" s="69"/>
      <c r="D41" s="69"/>
      <c r="E41" s="69"/>
      <c r="F41" s="69"/>
      <c r="G41" s="69"/>
      <c r="H41" s="69"/>
      <c r="I41" s="40"/>
    </row>
  </sheetData>
  <sheetProtection/>
  <mergeCells count="16">
    <mergeCell ref="K38:M38"/>
    <mergeCell ref="C28:H28"/>
    <mergeCell ref="A15:I15"/>
    <mergeCell ref="A19:I19"/>
    <mergeCell ref="A17:I17"/>
    <mergeCell ref="H3:I3"/>
    <mergeCell ref="A6:D6"/>
    <mergeCell ref="A7:I7"/>
    <mergeCell ref="S26:AA28"/>
    <mergeCell ref="C25:H25"/>
    <mergeCell ref="A1:I1"/>
    <mergeCell ref="C23:H23"/>
    <mergeCell ref="G10:H10"/>
    <mergeCell ref="G11:H11"/>
    <mergeCell ref="G12:H12"/>
    <mergeCell ref="H2:I2"/>
  </mergeCells>
  <printOptions horizontalCentered="1"/>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5">
      <c r="B1" s="62"/>
      <c r="C1" s="62"/>
      <c r="D1" s="62"/>
      <c r="E1" s="62"/>
      <c r="F1" s="62"/>
      <c r="G1" s="62"/>
      <c r="H1" s="62"/>
      <c r="I1" s="62"/>
      <c r="J1" s="62"/>
    </row>
    <row r="2" spans="2:10" ht="15">
      <c r="B2" s="62"/>
      <c r="C2" s="62"/>
      <c r="D2" s="62"/>
      <c r="E2" s="62"/>
      <c r="F2" s="62"/>
      <c r="G2" s="62"/>
      <c r="H2" s="62"/>
      <c r="I2" s="70"/>
      <c r="J2" s="70"/>
    </row>
    <row r="3" spans="2:10" ht="15">
      <c r="B3" s="62"/>
      <c r="C3" s="62"/>
      <c r="D3" s="62"/>
      <c r="E3" s="62"/>
      <c r="F3" s="62"/>
      <c r="G3" s="62"/>
      <c r="H3" s="62"/>
      <c r="I3" s="70"/>
      <c r="J3" s="70"/>
    </row>
    <row r="4" spans="2:10" ht="15">
      <c r="B4" s="62"/>
      <c r="C4" s="62"/>
      <c r="D4" s="62"/>
      <c r="E4" s="62"/>
      <c r="F4" s="62"/>
      <c r="G4" s="62"/>
      <c r="H4" s="62"/>
      <c r="I4" s="70"/>
      <c r="J4" s="70"/>
    </row>
    <row r="5" spans="2:11" ht="15">
      <c r="B5" s="62"/>
      <c r="C5" s="62"/>
      <c r="D5" s="62"/>
      <c r="E5" s="62"/>
      <c r="F5" s="62"/>
      <c r="G5" s="62"/>
      <c r="H5" s="62"/>
      <c r="I5" s="62"/>
      <c r="J5" s="62"/>
      <c r="K5" s="62"/>
    </row>
    <row r="6" spans="2:11" ht="31.5">
      <c r="B6" s="753" t="e">
        <f>IF(#REF!="委託",#REF!&amp;"変更設計書","造林事業変更設計書")</f>
        <v>#REF!</v>
      </c>
      <c r="C6" s="753"/>
      <c r="D6" s="753"/>
      <c r="E6" s="753"/>
      <c r="F6" s="753"/>
      <c r="G6" s="753"/>
      <c r="H6" s="753"/>
      <c r="I6" s="753"/>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5">
      <c r="B9" s="62"/>
      <c r="C9" s="62"/>
      <c r="D9" s="62"/>
      <c r="E9" s="62"/>
      <c r="F9" s="62"/>
      <c r="G9" s="62"/>
      <c r="H9" s="62"/>
      <c r="I9" s="62"/>
      <c r="J9" s="62"/>
      <c r="K9" s="62"/>
    </row>
    <row r="10" spans="2:21" ht="31.5">
      <c r="B10" s="752" t="e">
        <f>#REF!</f>
        <v>#REF!</v>
      </c>
      <c r="C10" s="752"/>
      <c r="D10" s="752"/>
      <c r="E10" s="752"/>
      <c r="F10" s="752"/>
      <c r="G10" s="752"/>
      <c r="H10" s="752"/>
      <c r="I10" s="752"/>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7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54" t="e">
        <f>IF(#REF!="県営林","県営林","")</f>
        <v>#REF!</v>
      </c>
      <c r="D17" s="755"/>
      <c r="E17" s="755"/>
      <c r="F17" s="755"/>
      <c r="G17" s="755"/>
      <c r="H17" s="755"/>
      <c r="I17" s="756"/>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55" t="e">
        <f>#REF!</f>
        <v>#REF!</v>
      </c>
      <c r="E19" s="755"/>
      <c r="F19" s="755"/>
      <c r="G19" s="755"/>
      <c r="H19" s="755"/>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55" t="e">
        <f>#REF!</f>
        <v>#REF!</v>
      </c>
      <c r="E21" s="755"/>
      <c r="F21" s="755"/>
      <c r="G21" s="755"/>
      <c r="H21" s="755"/>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57" t="e">
        <f>#REF!</f>
        <v>#REF!</v>
      </c>
      <c r="D23" s="758"/>
      <c r="E23" s="758"/>
      <c r="F23" s="758"/>
      <c r="G23" s="758"/>
      <c r="H23" s="758"/>
      <c r="I23" s="759"/>
      <c r="J23" s="62"/>
      <c r="K23" s="62"/>
    </row>
    <row r="24" spans="2:11" ht="15">
      <c r="B24" s="62"/>
      <c r="C24" s="62"/>
      <c r="D24" s="62"/>
      <c r="E24" s="62"/>
      <c r="F24" s="62"/>
      <c r="G24" s="62"/>
      <c r="H24" s="62"/>
      <c r="I24" s="62"/>
      <c r="J24" s="62"/>
      <c r="K24" s="62"/>
    </row>
    <row r="25" spans="2:11" ht="15">
      <c r="B25" s="62"/>
      <c r="C25" s="62"/>
      <c r="D25" s="62"/>
      <c r="E25" s="62"/>
      <c r="F25" s="62"/>
      <c r="G25" s="62"/>
      <c r="H25" s="62"/>
      <c r="I25" s="62"/>
      <c r="J25" s="62"/>
      <c r="K25" s="62"/>
    </row>
    <row r="26" spans="2:11" ht="15">
      <c r="B26" s="62"/>
      <c r="C26" s="62"/>
      <c r="D26" s="62"/>
      <c r="E26" s="62"/>
      <c r="F26" s="62"/>
      <c r="G26" s="62"/>
      <c r="H26" s="62"/>
      <c r="I26" s="62"/>
      <c r="J26" s="62"/>
      <c r="K26" s="62"/>
    </row>
    <row r="27" spans="2:11" ht="15">
      <c r="B27" s="62"/>
      <c r="C27" s="62"/>
      <c r="D27" s="62"/>
      <c r="E27" s="62"/>
      <c r="F27" s="62"/>
      <c r="G27" s="62"/>
      <c r="H27" s="62"/>
      <c r="I27" s="62"/>
      <c r="J27" s="62"/>
      <c r="K27" s="62"/>
    </row>
    <row r="28" spans="2:11" ht="15.7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54" t="s">
        <v>38</v>
      </c>
      <c r="D30" s="760"/>
      <c r="E30" s="754" t="s">
        <v>39</v>
      </c>
      <c r="F30" s="755"/>
      <c r="G30" s="755"/>
      <c r="H30" s="760"/>
      <c r="I30" s="90" t="s">
        <v>11</v>
      </c>
      <c r="J30" s="62"/>
      <c r="K30" s="62"/>
    </row>
    <row r="31" spans="2:11" ht="19.5" customHeight="1">
      <c r="B31" s="91"/>
      <c r="C31" s="770" t="e">
        <f>#REF!</f>
        <v>#REF!</v>
      </c>
      <c r="D31" s="771"/>
      <c r="E31" s="761" t="e">
        <f>#REF!</f>
        <v>#REF!</v>
      </c>
      <c r="F31" s="762"/>
      <c r="G31" s="762"/>
      <c r="H31" s="763"/>
      <c r="I31" s="88"/>
      <c r="J31" s="62"/>
      <c r="K31" s="62"/>
    </row>
    <row r="32" spans="2:11" ht="19.5" customHeight="1">
      <c r="B32" s="94" t="s">
        <v>40</v>
      </c>
      <c r="C32" s="772"/>
      <c r="D32" s="773"/>
      <c r="E32" s="764"/>
      <c r="F32" s="765"/>
      <c r="G32" s="765"/>
      <c r="H32" s="766"/>
      <c r="I32" s="95"/>
      <c r="J32" s="62"/>
      <c r="K32" s="62"/>
    </row>
    <row r="33" spans="2:11" ht="19.5" customHeight="1">
      <c r="B33" s="91"/>
      <c r="C33" s="761" t="s">
        <v>153</v>
      </c>
      <c r="D33" s="763"/>
      <c r="E33" s="761" t="s">
        <v>152</v>
      </c>
      <c r="F33" s="762"/>
      <c r="G33" s="762"/>
      <c r="H33" s="763"/>
      <c r="I33" s="88"/>
      <c r="J33" s="62"/>
      <c r="K33" s="62"/>
    </row>
    <row r="34" spans="2:11" ht="19.5" customHeight="1" thickBot="1">
      <c r="B34" s="96" t="s">
        <v>41</v>
      </c>
      <c r="C34" s="767"/>
      <c r="D34" s="769"/>
      <c r="E34" s="767"/>
      <c r="F34" s="768"/>
      <c r="G34" s="768"/>
      <c r="H34" s="769"/>
      <c r="I34" s="97"/>
      <c r="J34" s="62"/>
      <c r="K34" s="62"/>
    </row>
    <row r="35" spans="2:11" ht="15">
      <c r="B35" s="62"/>
      <c r="C35" s="62"/>
      <c r="D35" s="62"/>
      <c r="E35" s="62"/>
      <c r="F35" s="62"/>
      <c r="G35" s="62"/>
      <c r="H35" s="62"/>
      <c r="I35" s="62"/>
      <c r="J35" s="62"/>
      <c r="K35" s="62"/>
    </row>
    <row r="36" spans="2:11" ht="15">
      <c r="B36" s="62"/>
      <c r="C36" s="62"/>
      <c r="D36" s="62"/>
      <c r="E36" s="62"/>
      <c r="F36" s="62"/>
      <c r="G36" s="62"/>
      <c r="H36" s="62"/>
      <c r="I36" s="62"/>
      <c r="J36" s="62"/>
      <c r="K36" s="62"/>
    </row>
    <row r="37" spans="2:11" ht="1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2">
    <mergeCell ref="E31:H32"/>
    <mergeCell ref="E33:H34"/>
    <mergeCell ref="C31:D32"/>
    <mergeCell ref="C33:D34"/>
    <mergeCell ref="B10:I10"/>
    <mergeCell ref="B6:I6"/>
    <mergeCell ref="C17:I17"/>
    <mergeCell ref="C23:I23"/>
    <mergeCell ref="C30:D30"/>
    <mergeCell ref="E30:H30"/>
    <mergeCell ref="D19:H19"/>
    <mergeCell ref="D21:H21"/>
  </mergeCells>
  <printOptions/>
  <pageMargins left="0.7874015748031497" right="0.5905511811023623" top="0.7874015748031497" bottom="0.787401574803149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5:I30"/>
  <sheetViews>
    <sheetView view="pageBreakPreview" zoomScaleSheetLayoutView="100" zoomScalePageLayoutView="0" workbookViewId="0" topLeftCell="A1">
      <selection activeCell="I19" sqref="I19"/>
    </sheetView>
  </sheetViews>
  <sheetFormatPr defaultColWidth="8.796875" defaultRowHeight="15"/>
  <cols>
    <col min="1" max="1" width="12.69921875" style="0" customWidth="1"/>
    <col min="2" max="3" width="11.59765625" style="0" customWidth="1"/>
    <col min="4" max="4" width="7.5" style="0" customWidth="1"/>
    <col min="5" max="5" width="12" style="0" customWidth="1"/>
    <col min="6" max="6" width="11.59765625" style="0" customWidth="1"/>
    <col min="7" max="8" width="10.3984375" style="0" customWidth="1"/>
  </cols>
  <sheetData>
    <row r="5" spans="1:8" ht="14.25">
      <c r="A5" s="783" t="s">
        <v>49</v>
      </c>
      <c r="B5" s="783"/>
      <c r="C5" s="783"/>
      <c r="D5" s="783"/>
      <c r="E5" s="783"/>
      <c r="F5" s="783"/>
      <c r="G5" s="783"/>
      <c r="H5" s="783"/>
    </row>
    <row r="8" spans="1:8" ht="14.25">
      <c r="A8" s="777" t="s">
        <v>50</v>
      </c>
      <c r="B8" s="778"/>
      <c r="C8" s="778"/>
      <c r="D8" s="779"/>
      <c r="E8" s="777" t="s">
        <v>51</v>
      </c>
      <c r="F8" s="778"/>
      <c r="G8" s="778"/>
      <c r="H8" s="779"/>
    </row>
    <row r="9" spans="1:8" ht="14.25">
      <c r="A9" s="780"/>
      <c r="B9" s="781"/>
      <c r="C9" s="781"/>
      <c r="D9" s="782"/>
      <c r="E9" s="780"/>
      <c r="F9" s="781"/>
      <c r="G9" s="781"/>
      <c r="H9" s="782"/>
    </row>
    <row r="10" spans="1:8" ht="14.25">
      <c r="A10" s="107"/>
      <c r="B10" s="65"/>
      <c r="C10" s="65"/>
      <c r="D10" s="65"/>
      <c r="E10" s="107"/>
      <c r="F10" s="65"/>
      <c r="G10" s="65"/>
      <c r="H10" s="108"/>
    </row>
    <row r="11" spans="1:9" ht="14.25">
      <c r="A11" s="774" t="e">
        <f>#REF!</f>
        <v>#REF!</v>
      </c>
      <c r="B11" s="775"/>
      <c r="C11" s="775"/>
      <c r="D11" s="776"/>
      <c r="E11" s="774" t="s">
        <v>154</v>
      </c>
      <c r="F11" s="775"/>
      <c r="G11" s="775"/>
      <c r="H11" s="776"/>
      <c r="I11" t="s">
        <v>82</v>
      </c>
    </row>
    <row r="12" spans="1:8" ht="14.25" customHeight="1">
      <c r="A12" s="774"/>
      <c r="B12" s="775"/>
      <c r="C12" s="775"/>
      <c r="D12" s="776"/>
      <c r="E12" s="774" t="s">
        <v>155</v>
      </c>
      <c r="F12" s="775"/>
      <c r="G12" s="775"/>
      <c r="H12" s="776"/>
    </row>
    <row r="13" spans="1:8" ht="14.25" customHeight="1">
      <c r="A13" s="774"/>
      <c r="B13" s="775"/>
      <c r="C13" s="775"/>
      <c r="D13" s="776"/>
      <c r="E13" s="774"/>
      <c r="F13" s="775"/>
      <c r="G13" s="775"/>
      <c r="H13" s="776"/>
    </row>
    <row r="14" spans="1:8" ht="14.25" customHeight="1">
      <c r="A14" s="774"/>
      <c r="B14" s="775"/>
      <c r="C14" s="775"/>
      <c r="D14" s="776"/>
      <c r="E14" s="774"/>
      <c r="F14" s="775"/>
      <c r="G14" s="775"/>
      <c r="H14" s="776"/>
    </row>
    <row r="15" spans="1:8" ht="14.25">
      <c r="A15" s="774"/>
      <c r="B15" s="775"/>
      <c r="C15" s="775"/>
      <c r="D15" s="776"/>
      <c r="E15" s="774"/>
      <c r="F15" s="775"/>
      <c r="G15" s="775"/>
      <c r="H15" s="776"/>
    </row>
    <row r="16" spans="1:8" ht="14.25">
      <c r="A16" s="774"/>
      <c r="B16" s="775"/>
      <c r="C16" s="775"/>
      <c r="D16" s="776"/>
      <c r="E16" s="774"/>
      <c r="F16" s="775"/>
      <c r="G16" s="775"/>
      <c r="H16" s="776"/>
    </row>
    <row r="17" spans="1:8" ht="14.25" customHeight="1">
      <c r="A17" s="774"/>
      <c r="B17" s="775"/>
      <c r="C17" s="775"/>
      <c r="D17" s="776"/>
      <c r="E17" s="774"/>
      <c r="F17" s="775"/>
      <c r="G17" s="775"/>
      <c r="H17" s="776"/>
    </row>
    <row r="18" spans="1:8" ht="14.25">
      <c r="A18" s="774"/>
      <c r="B18" s="775"/>
      <c r="C18" s="775"/>
      <c r="D18" s="776"/>
      <c r="E18" s="379"/>
      <c r="F18" s="380"/>
      <c r="G18" s="380"/>
      <c r="H18" s="381"/>
    </row>
    <row r="19" spans="1:8" ht="14.25">
      <c r="A19" s="774"/>
      <c r="B19" s="775"/>
      <c r="C19" s="775"/>
      <c r="D19" s="776"/>
      <c r="E19" s="379"/>
      <c r="F19" s="380"/>
      <c r="G19" s="380"/>
      <c r="H19" s="381"/>
    </row>
    <row r="20" spans="1:8" ht="14.25">
      <c r="A20" s="774"/>
      <c r="B20" s="775"/>
      <c r="C20" s="775"/>
      <c r="D20" s="776"/>
      <c r="E20" s="379"/>
      <c r="F20" s="380"/>
      <c r="G20" s="380"/>
      <c r="H20" s="381"/>
    </row>
    <row r="21" spans="1:8" ht="14.25">
      <c r="A21" s="774"/>
      <c r="B21" s="775"/>
      <c r="C21" s="775"/>
      <c r="D21" s="776"/>
      <c r="E21" s="379"/>
      <c r="F21" s="380"/>
      <c r="G21" s="380"/>
      <c r="H21" s="381"/>
    </row>
    <row r="22" spans="1:8" ht="14.25">
      <c r="A22" s="774"/>
      <c r="B22" s="775"/>
      <c r="C22" s="775"/>
      <c r="D22" s="776"/>
      <c r="E22" s="379"/>
      <c r="F22" s="380"/>
      <c r="G22" s="380"/>
      <c r="H22" s="381"/>
    </row>
    <row r="23" spans="1:8" ht="14.25">
      <c r="A23" s="774"/>
      <c r="B23" s="775"/>
      <c r="C23" s="775"/>
      <c r="D23" s="776"/>
      <c r="E23" s="379"/>
      <c r="F23" s="380"/>
      <c r="G23" s="380"/>
      <c r="H23" s="381"/>
    </row>
    <row r="24" spans="1:8" ht="14.25">
      <c r="A24" s="774"/>
      <c r="B24" s="775"/>
      <c r="C24" s="775"/>
      <c r="D24" s="776"/>
      <c r="E24" s="379"/>
      <c r="F24" s="380"/>
      <c r="G24" s="380"/>
      <c r="H24" s="381"/>
    </row>
    <row r="25" spans="1:8" ht="14.25">
      <c r="A25" s="774"/>
      <c r="B25" s="775"/>
      <c r="C25" s="775"/>
      <c r="D25" s="776"/>
      <c r="E25" s="379"/>
      <c r="F25" s="380"/>
      <c r="G25" s="380"/>
      <c r="H25" s="381"/>
    </row>
    <row r="26" spans="1:8" ht="14.25">
      <c r="A26" s="774"/>
      <c r="B26" s="775"/>
      <c r="C26" s="775"/>
      <c r="D26" s="776"/>
      <c r="E26" s="379"/>
      <c r="F26" s="380"/>
      <c r="G26" s="380"/>
      <c r="H26" s="381"/>
    </row>
    <row r="27" spans="1:8" ht="14.25">
      <c r="A27" s="774"/>
      <c r="B27" s="775"/>
      <c r="C27" s="775"/>
      <c r="D27" s="776"/>
      <c r="E27" s="379"/>
      <c r="F27" s="380"/>
      <c r="G27" s="380"/>
      <c r="H27" s="381"/>
    </row>
    <row r="28" spans="1:8" ht="14.25">
      <c r="A28" s="774"/>
      <c r="B28" s="775"/>
      <c r="C28" s="775"/>
      <c r="D28" s="776"/>
      <c r="E28" s="379"/>
      <c r="F28" s="380"/>
      <c r="G28" s="380"/>
      <c r="H28" s="381"/>
    </row>
    <row r="29" spans="1:8" ht="14.25">
      <c r="A29" s="774"/>
      <c r="B29" s="775"/>
      <c r="C29" s="775"/>
      <c r="D29" s="776"/>
      <c r="E29" s="379"/>
      <c r="F29" s="380"/>
      <c r="G29" s="380"/>
      <c r="H29" s="381"/>
    </row>
    <row r="30" spans="1:8" ht="14.25">
      <c r="A30" s="105"/>
      <c r="B30" s="106"/>
      <c r="C30" s="106"/>
      <c r="D30" s="106"/>
      <c r="E30" s="382"/>
      <c r="F30" s="383"/>
      <c r="G30" s="383"/>
      <c r="H30" s="384"/>
    </row>
  </sheetData>
  <sheetProtection/>
  <mergeCells count="10">
    <mergeCell ref="E16:H17"/>
    <mergeCell ref="A8:D9"/>
    <mergeCell ref="E8:H9"/>
    <mergeCell ref="A5:H5"/>
    <mergeCell ref="A11:D29"/>
    <mergeCell ref="E11:H11"/>
    <mergeCell ref="E13:H13"/>
    <mergeCell ref="E14:H14"/>
    <mergeCell ref="E15:H15"/>
    <mergeCell ref="E12:H12"/>
  </mergeCells>
  <printOptions/>
  <pageMargins left="0.5905511811023623" right="0"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（社）埼玉県農林公社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森林総務臨時職員2</cp:lastModifiedBy>
  <cp:lastPrinted>2021-05-06T06:02:56Z</cp:lastPrinted>
  <dcterms:created xsi:type="dcterms:W3CDTF">1999-07-22T05:08:27Z</dcterms:created>
  <dcterms:modified xsi:type="dcterms:W3CDTF">2021-05-18T07:57:48Z</dcterms:modified>
  <cp:category/>
  <cp:version/>
  <cp:contentType/>
  <cp:contentStatus/>
</cp:coreProperties>
</file>